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1" activeTab="0"/>
  </bookViews>
  <sheets>
    <sheet name="Финан. план квартал  на 2013 г." sheetId="1" r:id="rId1"/>
    <sheet name=" фин. плану 2013" sheetId="2" r:id="rId2"/>
    <sheet name="Расшиф. к фин. плану 2013 1 мес" sheetId="3" r:id="rId3"/>
  </sheets>
  <definedNames/>
  <calcPr fullCalcOnLoad="1"/>
</workbook>
</file>

<file path=xl/sharedStrings.xml><?xml version="1.0" encoding="utf-8"?>
<sst xmlns="http://schemas.openxmlformats.org/spreadsheetml/2006/main" count="324" uniqueCount="128">
  <si>
    <t>Общая площадь жилых помещений</t>
  </si>
  <si>
    <t>Общая площадь нежилых помещений</t>
  </si>
  <si>
    <t>Общая площадь убираемая , в т.ч.</t>
  </si>
  <si>
    <t>Асфальт дворовый</t>
  </si>
  <si>
    <t>Асфальт фасадный</t>
  </si>
  <si>
    <t>Газоны</t>
  </si>
  <si>
    <t>Уборка лестничных клеток</t>
  </si>
  <si>
    <t>Количество проживающих</t>
  </si>
  <si>
    <t>№ п/п</t>
  </si>
  <si>
    <t xml:space="preserve">                 Наименование статей</t>
  </si>
  <si>
    <t xml:space="preserve">                          Д О Х О Д Ы</t>
  </si>
  <si>
    <t>Реализация услуг по содержанию жилья</t>
  </si>
  <si>
    <t>Платежи арендаторов</t>
  </si>
  <si>
    <t>Платные услуги</t>
  </si>
  <si>
    <t>Всего доходов с НДС</t>
  </si>
  <si>
    <t xml:space="preserve">                         Р А С Х О Д Ы</t>
  </si>
  <si>
    <t xml:space="preserve">  1.1</t>
  </si>
  <si>
    <t>Благоустройство и санитарная очистка домовладений</t>
  </si>
  <si>
    <t>Итого заработная плата</t>
  </si>
  <si>
    <t>Спецодежда,инвентарь</t>
  </si>
  <si>
    <t>Вывоз КГМ</t>
  </si>
  <si>
    <t>Преобретение песочно-соляной смеси</t>
  </si>
  <si>
    <t>Всего по статье</t>
  </si>
  <si>
    <t xml:space="preserve">  1.2</t>
  </si>
  <si>
    <t>Содержание домохозяйства</t>
  </si>
  <si>
    <t>Электроэнергия  мест общего пользования</t>
  </si>
  <si>
    <t xml:space="preserve">Обслуживание ВДГО </t>
  </si>
  <si>
    <t xml:space="preserve">  1.3</t>
  </si>
  <si>
    <t xml:space="preserve">  1.4</t>
  </si>
  <si>
    <t xml:space="preserve">  - оплата труда бригады по текущему ремонту</t>
  </si>
  <si>
    <t xml:space="preserve"> Итого заработная плата</t>
  </si>
  <si>
    <t>Материалы</t>
  </si>
  <si>
    <t xml:space="preserve">Спецодежда,инвентарь </t>
  </si>
  <si>
    <t>Г С М , запчасти</t>
  </si>
  <si>
    <t>Прочие затраты</t>
  </si>
  <si>
    <t xml:space="preserve"> 1.5</t>
  </si>
  <si>
    <t>Прочие прямые затраты</t>
  </si>
  <si>
    <t>Содержание мастерских</t>
  </si>
  <si>
    <t xml:space="preserve"> - электроэнергия</t>
  </si>
  <si>
    <t xml:space="preserve"> - отопление</t>
  </si>
  <si>
    <t xml:space="preserve"> - ХВС,водоотведение</t>
  </si>
  <si>
    <t xml:space="preserve"> - текущий ремонт</t>
  </si>
  <si>
    <t>Услуги КВЦ</t>
  </si>
  <si>
    <t xml:space="preserve">  1.6</t>
  </si>
  <si>
    <t xml:space="preserve">Общеэксплуатационные расходы </t>
  </si>
  <si>
    <t>Содержание АУП</t>
  </si>
  <si>
    <t xml:space="preserve"> - услуги связи</t>
  </si>
  <si>
    <t xml:space="preserve">  1.7</t>
  </si>
  <si>
    <t>Внеэксплуатационные расходы</t>
  </si>
  <si>
    <t xml:space="preserve">Себестоимость оказанных услуг </t>
  </si>
  <si>
    <t>Всего расходов</t>
  </si>
  <si>
    <t>Эксплуатируемая площадь жилищного фонда</t>
  </si>
  <si>
    <t xml:space="preserve">    Сумма,руб.</t>
  </si>
  <si>
    <t>Себестоимость услуг по содержанию жилищного фонда</t>
  </si>
  <si>
    <t>Расходы по содержанию и ремонту лифтового оборудования</t>
  </si>
  <si>
    <t>Текущий ремонт конструктивных элементов зданий и внутреннего</t>
  </si>
  <si>
    <t>инженерного оборудования</t>
  </si>
  <si>
    <t>Оплата труда в т.ч.</t>
  </si>
  <si>
    <t>Оплата труда АУП</t>
  </si>
  <si>
    <t>Экономист</t>
  </si>
  <si>
    <t xml:space="preserve"> - канцтовары, проездные,содержание орг.техники</t>
  </si>
  <si>
    <t xml:space="preserve">                                                                                     " У Т В Е Р Ж Д А Ю "</t>
  </si>
  <si>
    <t xml:space="preserve">№ </t>
  </si>
  <si>
    <t xml:space="preserve">             " У Т В Е Р Ж Д А Ю"</t>
  </si>
  <si>
    <t>Всего,руб</t>
  </si>
  <si>
    <t xml:space="preserve">техническое освидетельствование  </t>
  </si>
  <si>
    <t xml:space="preserve">проведение электротех. работ  </t>
  </si>
  <si>
    <t xml:space="preserve">Измерение петли "фаза - нуль" </t>
  </si>
  <si>
    <t xml:space="preserve">Всего доходов </t>
  </si>
  <si>
    <t xml:space="preserve">                        ООО "ЖКО Соколока"</t>
  </si>
  <si>
    <t>Рентабельность 6%</t>
  </si>
  <si>
    <t xml:space="preserve">техническое обслуживание  </t>
  </si>
  <si>
    <t xml:space="preserve"> </t>
  </si>
  <si>
    <t xml:space="preserve"> З/ плата ( мастеров, кладовщика- снабженца)</t>
  </si>
  <si>
    <t xml:space="preserve">Е.Е Неклюдова </t>
  </si>
  <si>
    <t xml:space="preserve">                                                                      Директор ООО "ЖКО Соколовка"</t>
  </si>
  <si>
    <t xml:space="preserve">                       Директор ООО "ЖКО Соколока""</t>
  </si>
  <si>
    <t>Е.Е. Неклюдова</t>
  </si>
  <si>
    <t>Расшифровка к финансовому плану</t>
  </si>
  <si>
    <t xml:space="preserve">                        ООО "ЖКО Соколовка"</t>
  </si>
  <si>
    <t xml:space="preserve">УСН </t>
  </si>
  <si>
    <t>водитель 1ед.х6050руб.х1,75</t>
  </si>
  <si>
    <t>Начисление на з/плату  20,2 %</t>
  </si>
  <si>
    <t>Услуги  аварийно-ремонтной службы  97143м2 х 0,333руб.</t>
  </si>
  <si>
    <t>газоэлектросварщик  2ед х 26,86руб х 165,5час х 1,5</t>
  </si>
  <si>
    <t>слесарь-сантехник,электрик12ед.Х 28,40руб х165,5часх1,5</t>
  </si>
  <si>
    <t>РСС 9ед х 27,77руб х 165,5час х 1,5</t>
  </si>
  <si>
    <t>Вывоз ТБО 585,15 м3 х 101,01руб.</t>
  </si>
  <si>
    <t xml:space="preserve">  - дворники 19ед.х 3646,5руб. х1,75</t>
  </si>
  <si>
    <t xml:space="preserve">  - уборщики л/к 3ед.х 3646,5руб. х 1,75 </t>
  </si>
  <si>
    <t>Захоронение КГМ  59,9 м3 х 38,06руб.</t>
  </si>
  <si>
    <t>Дробление КГМ 59,9 м3х38,06 руб.</t>
  </si>
  <si>
    <t>Дератизация  18298м2 х 1,61руб : 12мес.</t>
  </si>
  <si>
    <t>Техобслуживание вентканалов   624шт.х 6,08руб : 4кв : 3мес</t>
  </si>
  <si>
    <t>Газоходов   624шт.х 18,08руб : 3мес.</t>
  </si>
  <si>
    <t>Захоронение ТБО  585,15 м3 х 38,06руб.</t>
  </si>
  <si>
    <t xml:space="preserve">  - мастера  2 ед. х 9680руб х 75%</t>
  </si>
  <si>
    <t xml:space="preserve"> -уборщица служеб. помещ.1 ед.х3646,5 х75%</t>
  </si>
  <si>
    <t xml:space="preserve">__________________Трубицин В.В. </t>
  </si>
  <si>
    <t xml:space="preserve">                                                 Финансовый план на  2013г.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</si>
  <si>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</si>
  <si>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</si>
  <si>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</si>
  <si>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</si>
  <si>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 xml:space="preserve">                                                                     ________________Трубицин В.В. </t>
  </si>
  <si>
    <t>УСН 6%</t>
  </si>
  <si>
    <t xml:space="preserve"> - инспектор по работе с насел.  1ед. Х 5200руб. Х 75%</t>
  </si>
  <si>
    <t>Обслуживание ВДГО 108х175/12 мес.</t>
  </si>
  <si>
    <t xml:space="preserve"> - диспетчер 1ед х 6292руб х 75%</t>
  </si>
  <si>
    <t xml:space="preserve">                                  Финансовый план на  2013г.</t>
  </si>
  <si>
    <t xml:space="preserve">  - дворники</t>
  </si>
  <si>
    <t xml:space="preserve">  - уборщики л/к </t>
  </si>
  <si>
    <t xml:space="preserve">Вывоз ТБО </t>
  </si>
  <si>
    <t xml:space="preserve">Захоронение ТБО  </t>
  </si>
  <si>
    <t>Дробление КГМ</t>
  </si>
  <si>
    <t xml:space="preserve">Захоронение КГМ </t>
  </si>
  <si>
    <t xml:space="preserve">Дератизация  </t>
  </si>
  <si>
    <t xml:space="preserve">Услуги  аварийно-ремонтной службы </t>
  </si>
  <si>
    <t xml:space="preserve">Техобслуживание вентканалов   </t>
  </si>
  <si>
    <t xml:space="preserve">Газоходов   </t>
  </si>
  <si>
    <t>слесарь-сантехник,электрик</t>
  </si>
  <si>
    <t xml:space="preserve">газоэлектросварщик  </t>
  </si>
  <si>
    <t xml:space="preserve">РСС </t>
  </si>
  <si>
    <t xml:space="preserve">водитель </t>
  </si>
  <si>
    <t xml:space="preserve">  - мастера  </t>
  </si>
  <si>
    <t xml:space="preserve"> - диспетчер </t>
  </si>
  <si>
    <t xml:space="preserve"> - инспектор по работе с насел.  </t>
  </si>
  <si>
    <t xml:space="preserve"> -уборщица служеб. помещ.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</si>
</sst>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0.0000000"/>
    <numFmt numFmtId="177" formatCode="0.000000"/>
    <numFmt numFmtId="178" formatCode="0.00000000"/>
    <numFmt numFmtId="179" formatCode="0.000000000"/>
  </numFmts>
  <fonts count="28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i/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1" xfId="0" applyFont="1" applyBorder="1" applyAlignment="1">
      <alignment/>
    </xf>
    <xf numFmtId="16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172" fontId="3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3" fillId="0" borderId="14" xfId="0" applyNumberFormat="1" applyFont="1" applyFill="1" applyBorder="1" applyAlignment="1">
      <alignment/>
    </xf>
    <xf numFmtId="172" fontId="3" fillId="0" borderId="13" xfId="0" applyNumberFormat="1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16" fontId="3" fillId="0" borderId="20" xfId="0" applyNumberFormat="1" applyFont="1" applyBorder="1" applyAlignment="1">
      <alignment/>
    </xf>
    <xf numFmtId="16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8" fillId="0" borderId="31" xfId="0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1" fontId="3" fillId="0" borderId="10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1" fontId="0" fillId="0" borderId="0" xfId="0" applyNumberFormat="1" applyAlignment="1">
      <alignment/>
    </xf>
    <xf numFmtId="172" fontId="3" fillId="0" borderId="0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42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43" xfId="0" applyNumberFormat="1" applyFont="1" applyBorder="1" applyAlignment="1">
      <alignment/>
    </xf>
    <xf numFmtId="172" fontId="5" fillId="0" borderId="44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42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172" fontId="3" fillId="0" borderId="38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26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5" fillId="0" borderId="38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3" fillId="0" borderId="23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3" fillId="0" borderId="45" xfId="0" applyNumberFormat="1" applyFont="1" applyBorder="1" applyAlignment="1">
      <alignment/>
    </xf>
    <xf numFmtId="172" fontId="3" fillId="0" borderId="39" xfId="0" applyNumberFormat="1" applyFont="1" applyBorder="1" applyAlignment="1">
      <alignment/>
    </xf>
    <xf numFmtId="172" fontId="3" fillId="0" borderId="46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47" xfId="0" applyNumberFormat="1" applyFont="1" applyFill="1" applyBorder="1" applyAlignment="1">
      <alignment/>
    </xf>
    <xf numFmtId="172" fontId="3" fillId="0" borderId="43" xfId="0" applyNumberFormat="1" applyFont="1" applyBorder="1" applyAlignment="1">
      <alignment/>
    </xf>
    <xf numFmtId="172" fontId="5" fillId="0" borderId="44" xfId="0" applyNumberFormat="1" applyFont="1" applyBorder="1" applyAlignment="1">
      <alignment/>
    </xf>
    <xf numFmtId="172" fontId="3" fillId="0" borderId="21" xfId="0" applyNumberFormat="1" applyFont="1" applyBorder="1" applyAlignment="1">
      <alignment horizontal="right"/>
    </xf>
    <xf numFmtId="172" fontId="3" fillId="0" borderId="26" xfId="0" applyNumberFormat="1" applyFont="1" applyBorder="1" applyAlignment="1">
      <alignment horizontal="right"/>
    </xf>
    <xf numFmtId="172" fontId="5" fillId="0" borderId="19" xfId="0" applyNumberFormat="1" applyFont="1" applyBorder="1" applyAlignment="1">
      <alignment horizontal="right"/>
    </xf>
    <xf numFmtId="172" fontId="5" fillId="0" borderId="24" xfId="0" applyNumberFormat="1" applyFont="1" applyBorder="1" applyAlignment="1">
      <alignment horizontal="right"/>
    </xf>
    <xf numFmtId="172" fontId="5" fillId="0" borderId="24" xfId="0" applyNumberFormat="1" applyFont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8" fillId="0" borderId="49" xfId="0" applyNumberFormat="1" applyFont="1" applyFill="1" applyBorder="1" applyAlignment="1">
      <alignment/>
    </xf>
    <xf numFmtId="172" fontId="8" fillId="0" borderId="30" xfId="0" applyNumberFormat="1" applyFont="1" applyFill="1" applyBorder="1" applyAlignment="1">
      <alignment/>
    </xf>
    <xf numFmtId="172" fontId="8" fillId="0" borderId="45" xfId="0" applyNumberFormat="1" applyFont="1" applyFill="1" applyBorder="1" applyAlignment="1">
      <alignment/>
    </xf>
    <xf numFmtId="172" fontId="5" fillId="0" borderId="49" xfId="0" applyNumberFormat="1" applyFont="1" applyFill="1" applyBorder="1" applyAlignment="1">
      <alignment/>
    </xf>
    <xf numFmtId="172" fontId="5" fillId="0" borderId="30" xfId="0" applyNumberFormat="1" applyFont="1" applyFill="1" applyBorder="1" applyAlignment="1">
      <alignment/>
    </xf>
    <xf numFmtId="172" fontId="5" fillId="0" borderId="45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8" fillId="0" borderId="50" xfId="0" applyNumberFormat="1" applyFont="1" applyBorder="1" applyAlignment="1">
      <alignment/>
    </xf>
    <xf numFmtId="172" fontId="5" fillId="0" borderId="30" xfId="0" applyNumberFormat="1" applyFont="1" applyBorder="1" applyAlignment="1">
      <alignment/>
    </xf>
    <xf numFmtId="172" fontId="5" fillId="0" borderId="4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C77" sqref="C77"/>
    </sheetView>
  </sheetViews>
  <sheetFormatPr defaultColWidth="9.140625" defaultRowHeight="12.75"/>
  <cols>
    <col min="1" max="1" width="4.421875" style="0" customWidth="1"/>
    <col min="2" max="2" width="46.00390625" style="0" customWidth="1"/>
    <col min="3" max="3" width="14.28125" style="0" customWidth="1"/>
    <col min="4" max="4" width="11.7109375" style="0" customWidth="1"/>
    <col min="5" max="5" width="11.8515625" style="0" customWidth="1"/>
    <col min="6" max="6" width="11.00390625" style="0" customWidth="1"/>
    <col min="7" max="7" width="10.8515625" style="0" customWidth="1"/>
    <col min="8" max="8" width="6.57421875" style="0" customWidth="1"/>
    <col min="9" max="9" width="41.57421875" style="0" customWidth="1"/>
    <col min="10" max="10" width="15.57421875" style="0" customWidth="1"/>
    <col min="12" max="12" width="12.00390625" style="0" customWidth="1"/>
    <col min="13" max="13" width="9.421875" style="0" customWidth="1"/>
    <col min="14" max="14" width="11.421875" style="0" customWidth="1"/>
    <col min="15" max="15" width="12.57421875" style="0" customWidth="1"/>
  </cols>
  <sheetData>
    <row r="1" spans="1:7" ht="15">
      <c r="A1" s="6"/>
      <c r="B1" s="41"/>
      <c r="C1" s="41"/>
      <c r="D1" s="41" t="s">
        <v>63</v>
      </c>
      <c r="E1" s="6"/>
      <c r="F1" s="6"/>
      <c r="G1" s="2"/>
    </row>
    <row r="2" spans="1:7" ht="14.25">
      <c r="A2" s="6"/>
      <c r="B2" s="6"/>
      <c r="C2" s="152" t="s">
        <v>76</v>
      </c>
      <c r="D2" s="152"/>
      <c r="E2" s="152"/>
      <c r="F2" s="152"/>
      <c r="G2" s="2"/>
    </row>
    <row r="3" spans="1:7" ht="14.25">
      <c r="A3" s="6"/>
      <c r="B3" s="6"/>
      <c r="C3" s="6"/>
      <c r="D3" s="152" t="s">
        <v>98</v>
      </c>
      <c r="E3" s="152"/>
      <c r="F3" s="152"/>
      <c r="G3" s="2"/>
    </row>
    <row r="4" spans="1:7" ht="14.25">
      <c r="A4" s="6"/>
      <c r="B4" s="6"/>
      <c r="C4" s="6"/>
      <c r="D4" s="6"/>
      <c r="E4" s="6"/>
      <c r="F4" s="6"/>
      <c r="G4" s="2"/>
    </row>
    <row r="5" spans="1:7" ht="15">
      <c r="A5" s="6"/>
      <c r="B5" s="153" t="s">
        <v>99</v>
      </c>
      <c r="C5" s="153"/>
      <c r="D5" s="6"/>
      <c r="E5" s="6"/>
      <c r="F5" s="6"/>
      <c r="G5" s="2"/>
    </row>
    <row r="6" spans="1:7" ht="14.25">
      <c r="A6" s="6"/>
      <c r="B6" s="6" t="s">
        <v>69</v>
      </c>
      <c r="C6" s="6"/>
      <c r="D6" s="6"/>
      <c r="E6" s="6"/>
      <c r="F6" s="6"/>
      <c r="G6" s="2"/>
    </row>
    <row r="7" spans="1:7" ht="14.25">
      <c r="A7" s="6"/>
      <c r="B7" s="6" t="s">
        <v>51</v>
      </c>
      <c r="C7" s="6">
        <v>98803.3</v>
      </c>
      <c r="D7" s="6"/>
      <c r="E7" s="6"/>
      <c r="F7" s="6"/>
      <c r="G7" s="2"/>
    </row>
    <row r="8" spans="1:7" ht="14.25">
      <c r="A8" s="6"/>
      <c r="B8" s="6" t="s">
        <v>0</v>
      </c>
      <c r="C8" s="6">
        <v>97246.9</v>
      </c>
      <c r="D8" s="6"/>
      <c r="E8" s="6"/>
      <c r="F8" s="6"/>
      <c r="G8" s="2"/>
    </row>
    <row r="9" spans="1:7" ht="14.25">
      <c r="A9" s="6"/>
      <c r="B9" s="6" t="s">
        <v>1</v>
      </c>
      <c r="C9" s="6">
        <v>1556.4</v>
      </c>
      <c r="D9" s="6"/>
      <c r="E9" s="6"/>
      <c r="F9" s="6"/>
      <c r="G9" s="2"/>
    </row>
    <row r="10" spans="1:7" ht="14.25">
      <c r="A10" s="6"/>
      <c r="B10" s="6" t="s">
        <v>2</v>
      </c>
      <c r="C10" s="6">
        <f>C11+C12+C13</f>
        <v>89951.3</v>
      </c>
      <c r="D10" s="6"/>
      <c r="E10" s="6"/>
      <c r="F10" s="6"/>
      <c r="G10" s="2"/>
    </row>
    <row r="11" spans="1:7" ht="14.25">
      <c r="A11" s="6"/>
      <c r="B11" s="6" t="s">
        <v>3</v>
      </c>
      <c r="C11" s="6">
        <v>16348.5</v>
      </c>
      <c r="D11" s="6"/>
      <c r="E11" s="6"/>
      <c r="F11" s="6"/>
      <c r="G11" s="2"/>
    </row>
    <row r="12" spans="1:7" ht="14.25">
      <c r="A12" s="6"/>
      <c r="B12" s="6" t="s">
        <v>4</v>
      </c>
      <c r="C12" s="6">
        <v>1830</v>
      </c>
      <c r="D12" s="6"/>
      <c r="E12" s="6"/>
      <c r="F12" s="6"/>
      <c r="G12" s="2"/>
    </row>
    <row r="13" spans="1:7" ht="14.25">
      <c r="A13" s="6"/>
      <c r="B13" s="6" t="s">
        <v>5</v>
      </c>
      <c r="C13" s="6">
        <v>71772.8</v>
      </c>
      <c r="D13" s="6"/>
      <c r="E13" s="6"/>
      <c r="F13" s="6"/>
      <c r="G13" s="2"/>
    </row>
    <row r="14" spans="1:7" ht="14.25">
      <c r="A14" s="6"/>
      <c r="B14" s="6" t="s">
        <v>6</v>
      </c>
      <c r="C14" s="6">
        <v>1838.8</v>
      </c>
      <c r="D14" s="6"/>
      <c r="E14" s="6"/>
      <c r="F14" s="6"/>
      <c r="G14" s="2"/>
    </row>
    <row r="15" spans="1:7" ht="15" thickBot="1">
      <c r="A15" s="6"/>
      <c r="B15" s="6" t="s">
        <v>7</v>
      </c>
      <c r="C15" s="6">
        <v>5230</v>
      </c>
      <c r="D15" s="6"/>
      <c r="E15" s="6"/>
      <c r="F15" s="6"/>
      <c r="G15" s="2"/>
    </row>
    <row r="16" spans="1:7" ht="14.25">
      <c r="A16" s="42" t="s">
        <v>62</v>
      </c>
      <c r="B16" s="43" t="s">
        <v>9</v>
      </c>
      <c r="C16" s="43" t="s">
        <v>64</v>
      </c>
      <c r="D16" s="91" t="s">
        <v>100</v>
      </c>
      <c r="E16" s="91" t="s">
        <v>101</v>
      </c>
      <c r="F16" s="91" t="s">
        <v>102</v>
      </c>
      <c r="G16" s="92" t="s">
        <v>103</v>
      </c>
    </row>
    <row r="17" spans="1:7" ht="15" thickBot="1">
      <c r="A17" s="44"/>
      <c r="B17" s="45" t="s">
        <v>10</v>
      </c>
      <c r="C17" s="45"/>
      <c r="D17" s="45"/>
      <c r="E17" s="45"/>
      <c r="F17" s="45"/>
      <c r="G17" s="54"/>
    </row>
    <row r="18" spans="1:7" ht="14.25">
      <c r="A18" s="44">
        <v>1</v>
      </c>
      <c r="B18" s="46" t="s">
        <v>11</v>
      </c>
      <c r="C18" s="104">
        <v>13063.24</v>
      </c>
      <c r="D18" s="112">
        <f>C18/12*3-0.04</f>
        <v>3265.7699999999995</v>
      </c>
      <c r="E18" s="112">
        <f>C18/12*3-0.04</f>
        <v>3265.7699999999995</v>
      </c>
      <c r="F18" s="113">
        <f>C18/12*3-0.04</f>
        <v>3265.7699999999995</v>
      </c>
      <c r="G18" s="113">
        <f>C18/12*3-0.04</f>
        <v>3265.7699999999995</v>
      </c>
    </row>
    <row r="19" spans="1:7" ht="14.25">
      <c r="A19" s="44">
        <v>2</v>
      </c>
      <c r="B19" s="47" t="s">
        <v>12</v>
      </c>
      <c r="C19" s="114">
        <v>111.6</v>
      </c>
      <c r="D19" s="115">
        <f>C19/12*3</f>
        <v>27.9</v>
      </c>
      <c r="E19" s="115">
        <f>C19/12*3</f>
        <v>27.9</v>
      </c>
      <c r="F19" s="115">
        <f>C19/12*3</f>
        <v>27.9</v>
      </c>
      <c r="G19" s="113">
        <f>C19/12*3</f>
        <v>27.9</v>
      </c>
    </row>
    <row r="20" spans="1:7" ht="14.25">
      <c r="A20" s="44">
        <v>3</v>
      </c>
      <c r="B20" s="47" t="s">
        <v>13</v>
      </c>
      <c r="C20" s="114">
        <v>69.6</v>
      </c>
      <c r="D20" s="115">
        <f>C20/12*3</f>
        <v>17.4</v>
      </c>
      <c r="E20" s="115">
        <f>C20/12*3</f>
        <v>17.4</v>
      </c>
      <c r="F20" s="115">
        <f>C20/12*3</f>
        <v>17.4</v>
      </c>
      <c r="G20" s="113">
        <f>C20/12*3</f>
        <v>17.4</v>
      </c>
    </row>
    <row r="21" spans="1:7" ht="15">
      <c r="A21" s="48"/>
      <c r="B21" s="49" t="s">
        <v>68</v>
      </c>
      <c r="C21" s="116">
        <f>SUM(C18:C20)</f>
        <v>13244.44</v>
      </c>
      <c r="D21" s="117">
        <f>SUM(D18:D20)</f>
        <v>3311.0699999999997</v>
      </c>
      <c r="E21" s="117">
        <f>SUM(E18:E20)</f>
        <v>3311.0699999999997</v>
      </c>
      <c r="F21" s="117">
        <f>SUM(F18:F20)</f>
        <v>3311.0699999999997</v>
      </c>
      <c r="G21" s="118">
        <f>C21/12*3-0.04</f>
        <v>3311.07</v>
      </c>
    </row>
    <row r="22" spans="1:7" ht="15.75" thickBot="1">
      <c r="A22" s="51"/>
      <c r="B22" s="52"/>
      <c r="C22" s="119"/>
      <c r="D22" s="120"/>
      <c r="E22" s="121"/>
      <c r="F22" s="121"/>
      <c r="G22" s="121"/>
    </row>
    <row r="23" spans="1:7" ht="15" thickBot="1">
      <c r="A23" s="86"/>
      <c r="B23" s="90" t="s">
        <v>15</v>
      </c>
      <c r="C23" s="122"/>
      <c r="D23" s="122"/>
      <c r="E23" s="122"/>
      <c r="F23" s="123"/>
      <c r="G23" s="124"/>
    </row>
    <row r="24" spans="1:7" ht="14.25">
      <c r="A24" s="43">
        <v>1</v>
      </c>
      <c r="B24" s="87" t="s">
        <v>53</v>
      </c>
      <c r="C24" s="125"/>
      <c r="D24" s="112"/>
      <c r="E24" s="126"/>
      <c r="F24" s="112"/>
      <c r="G24" s="112"/>
    </row>
    <row r="25" spans="1:7" ht="14.25">
      <c r="A25" s="47" t="s">
        <v>16</v>
      </c>
      <c r="B25" s="89" t="s">
        <v>17</v>
      </c>
      <c r="C25" s="28"/>
      <c r="D25" s="114"/>
      <c r="E25" s="114"/>
      <c r="F25" s="115"/>
      <c r="G25" s="115"/>
    </row>
    <row r="26" spans="1:7" ht="14.25">
      <c r="A26" s="47"/>
      <c r="B26" s="56" t="s">
        <v>110</v>
      </c>
      <c r="C26" s="127">
        <v>1454.954</v>
      </c>
      <c r="D26" s="114">
        <f>C26/12*3</f>
        <v>363.7385</v>
      </c>
      <c r="E26" s="114">
        <f>C26/12*3</f>
        <v>363.7385</v>
      </c>
      <c r="F26" s="115">
        <f>C26/12*3</f>
        <v>363.7385</v>
      </c>
      <c r="G26" s="115">
        <f>C26/12*3</f>
        <v>363.7385</v>
      </c>
    </row>
    <row r="27" spans="1:7" ht="14.25">
      <c r="A27" s="47"/>
      <c r="B27" s="56" t="s">
        <v>111</v>
      </c>
      <c r="C27" s="127">
        <v>229.7</v>
      </c>
      <c r="D27" s="114">
        <f>C27/12*3</f>
        <v>57.425</v>
      </c>
      <c r="E27" s="114">
        <f aca="true" t="shared" si="0" ref="E27:E32">C27/12*3</f>
        <v>57.425</v>
      </c>
      <c r="F27" s="115">
        <f aca="true" t="shared" si="1" ref="F27:F32">C27/12*3</f>
        <v>57.425</v>
      </c>
      <c r="G27" s="115">
        <f aca="true" t="shared" si="2" ref="G27:G32">C27/12*3</f>
        <v>57.425</v>
      </c>
    </row>
    <row r="28" spans="1:7" ht="14.25">
      <c r="A28" s="47"/>
      <c r="B28" s="56" t="s">
        <v>18</v>
      </c>
      <c r="C28" s="128">
        <f>SUM(C26:C27)</f>
        <v>1684.654</v>
      </c>
      <c r="D28" s="114">
        <f>D27+D26</f>
        <v>421.1635</v>
      </c>
      <c r="E28" s="114">
        <f>C28/12*3</f>
        <v>421.1635</v>
      </c>
      <c r="F28" s="115">
        <f t="shared" si="1"/>
        <v>421.1635</v>
      </c>
      <c r="G28" s="115">
        <f t="shared" si="2"/>
        <v>421.1635</v>
      </c>
    </row>
    <row r="29" spans="1:7" ht="14.25">
      <c r="A29" s="47"/>
      <c r="B29" s="56" t="s">
        <v>82</v>
      </c>
      <c r="C29" s="127">
        <f>C28*20.2%</f>
        <v>340.30010799999997</v>
      </c>
      <c r="D29" s="114">
        <f>C29/12*3</f>
        <v>85.07502699999999</v>
      </c>
      <c r="E29" s="114">
        <f>C29/12*3</f>
        <v>85.07502699999999</v>
      </c>
      <c r="F29" s="115">
        <f>C29/12*3</f>
        <v>85.07502699999999</v>
      </c>
      <c r="G29" s="115">
        <f>C29/12*3</f>
        <v>85.07502699999999</v>
      </c>
    </row>
    <row r="30" spans="1:7" ht="14.25">
      <c r="A30" s="47"/>
      <c r="B30" s="56" t="s">
        <v>19</v>
      </c>
      <c r="C30" s="127">
        <v>10.2</v>
      </c>
      <c r="D30" s="114">
        <f>C30/12*3</f>
        <v>2.55</v>
      </c>
      <c r="E30" s="114">
        <f t="shared" si="0"/>
        <v>2.55</v>
      </c>
      <c r="F30" s="115">
        <f>C30/12*3</f>
        <v>2.55</v>
      </c>
      <c r="G30" s="115">
        <f t="shared" si="2"/>
        <v>2.55</v>
      </c>
    </row>
    <row r="31" spans="1:7" ht="14.25">
      <c r="A31" s="58"/>
      <c r="B31" s="83" t="s">
        <v>20</v>
      </c>
      <c r="C31" s="129">
        <v>234</v>
      </c>
      <c r="D31" s="114">
        <f>C31/12*3</f>
        <v>58.5</v>
      </c>
      <c r="E31" s="114">
        <f t="shared" si="0"/>
        <v>58.5</v>
      </c>
      <c r="F31" s="115">
        <f t="shared" si="1"/>
        <v>58.5</v>
      </c>
      <c r="G31" s="115">
        <f t="shared" si="2"/>
        <v>58.5</v>
      </c>
    </row>
    <row r="32" spans="1:7" ht="14.25">
      <c r="A32" s="58"/>
      <c r="B32" s="83" t="s">
        <v>21</v>
      </c>
      <c r="C32" s="129">
        <v>52.8</v>
      </c>
      <c r="D32" s="114">
        <f>C32/12*3</f>
        <v>13.2</v>
      </c>
      <c r="E32" s="114">
        <f t="shared" si="0"/>
        <v>13.2</v>
      </c>
      <c r="F32" s="115">
        <f t="shared" si="1"/>
        <v>13.2</v>
      </c>
      <c r="G32" s="115">
        <f t="shared" si="2"/>
        <v>13.2</v>
      </c>
    </row>
    <row r="33" spans="1:7" ht="15.75" thickBot="1">
      <c r="A33" s="45"/>
      <c r="B33" s="57" t="s">
        <v>22</v>
      </c>
      <c r="C33" s="130">
        <f>C32+C31+C30+C29+C28</f>
        <v>2321.954108</v>
      </c>
      <c r="D33" s="116">
        <f>SUM(D28:D32)</f>
        <v>580.488527</v>
      </c>
      <c r="E33" s="116">
        <f>SUM(E28:E32)</f>
        <v>580.488527</v>
      </c>
      <c r="F33" s="117">
        <f>SUM(F28:F32)</f>
        <v>580.488527</v>
      </c>
      <c r="G33" s="117">
        <f>SUM(G28:G32)</f>
        <v>580.488527</v>
      </c>
    </row>
    <row r="34" spans="1:7" ht="14.25">
      <c r="A34" s="43" t="s">
        <v>23</v>
      </c>
      <c r="B34" s="59" t="s">
        <v>24</v>
      </c>
      <c r="C34" s="98"/>
      <c r="D34" s="97"/>
      <c r="E34" s="99"/>
      <c r="F34" s="97"/>
      <c r="G34" s="97"/>
    </row>
    <row r="35" spans="1:9" ht="14.25">
      <c r="A35" s="46"/>
      <c r="B35" s="59" t="s">
        <v>112</v>
      </c>
      <c r="C35" s="103">
        <v>709.2</v>
      </c>
      <c r="D35" s="104">
        <f>C35/12*3</f>
        <v>177.3</v>
      </c>
      <c r="E35" s="105">
        <f>C35/12*3</f>
        <v>177.3</v>
      </c>
      <c r="F35" s="104">
        <f>C35/12*3</f>
        <v>177.3</v>
      </c>
      <c r="G35" s="104">
        <f>C35/12*3</f>
        <v>177.3</v>
      </c>
      <c r="I35" s="26"/>
    </row>
    <row r="36" spans="1:7" ht="14.25">
      <c r="A36" s="47"/>
      <c r="B36" s="55" t="s">
        <v>113</v>
      </c>
      <c r="C36" s="106">
        <v>267.2</v>
      </c>
      <c r="D36" s="104">
        <f>C36/12*3</f>
        <v>66.8</v>
      </c>
      <c r="E36" s="105">
        <f aca="true" t="shared" si="3" ref="E36:E44">C36/12*3</f>
        <v>66.8</v>
      </c>
      <c r="F36" s="104">
        <f aca="true" t="shared" si="4" ref="F36:F44">C36/12*3</f>
        <v>66.8</v>
      </c>
      <c r="G36" s="104">
        <f aca="true" t="shared" si="5" ref="G36:G44">C36/12*3</f>
        <v>66.8</v>
      </c>
    </row>
    <row r="37" spans="1:7" ht="14.25">
      <c r="A37" s="47"/>
      <c r="B37" s="55" t="s">
        <v>114</v>
      </c>
      <c r="C37" s="106">
        <v>27.4</v>
      </c>
      <c r="D37" s="104">
        <f>C37/12*3-0.01</f>
        <v>6.84</v>
      </c>
      <c r="E37" s="105">
        <f>C37/12*3-0.01</f>
        <v>6.84</v>
      </c>
      <c r="F37" s="104">
        <f>C37/12*3-0.01</f>
        <v>6.84</v>
      </c>
      <c r="G37" s="104">
        <f>C37/12*3-0.01</f>
        <v>6.84</v>
      </c>
    </row>
    <row r="38" spans="1:7" ht="14.25">
      <c r="A38" s="47"/>
      <c r="B38" s="55" t="s">
        <v>115</v>
      </c>
      <c r="C38" s="106">
        <v>27.4</v>
      </c>
      <c r="D38" s="104">
        <f>C38/12*3-0.1</f>
        <v>6.75</v>
      </c>
      <c r="E38" s="105">
        <f>C38/12*3-0.01</f>
        <v>6.84</v>
      </c>
      <c r="F38" s="104">
        <f>C38/12*3-0.01</f>
        <v>6.84</v>
      </c>
      <c r="G38" s="104">
        <f>C38/12*3-0.1</f>
        <v>6.75</v>
      </c>
    </row>
    <row r="39" spans="1:7" ht="14.25">
      <c r="A39" s="47"/>
      <c r="B39" s="55" t="s">
        <v>25</v>
      </c>
      <c r="C39" s="106">
        <v>902.8</v>
      </c>
      <c r="D39" s="104">
        <f aca="true" t="shared" si="6" ref="D39:D44">C39/12*3</f>
        <v>225.7</v>
      </c>
      <c r="E39" s="105">
        <f t="shared" si="3"/>
        <v>225.7</v>
      </c>
      <c r="F39" s="104">
        <f t="shared" si="4"/>
        <v>225.7</v>
      </c>
      <c r="G39" s="104">
        <f t="shared" si="5"/>
        <v>225.7</v>
      </c>
    </row>
    <row r="40" spans="1:7" ht="14.25">
      <c r="A40" s="47"/>
      <c r="B40" s="55" t="s">
        <v>116</v>
      </c>
      <c r="C40" s="106">
        <v>29.5</v>
      </c>
      <c r="D40" s="104">
        <f t="shared" si="6"/>
        <v>7.375</v>
      </c>
      <c r="E40" s="105">
        <f t="shared" si="3"/>
        <v>7.375</v>
      </c>
      <c r="F40" s="104">
        <f t="shared" si="4"/>
        <v>7.375</v>
      </c>
      <c r="G40" s="104">
        <f t="shared" si="5"/>
        <v>7.375</v>
      </c>
    </row>
    <row r="41" spans="1:7" ht="14.25">
      <c r="A41" s="47"/>
      <c r="B41" s="55" t="s">
        <v>117</v>
      </c>
      <c r="C41" s="106">
        <v>388.2</v>
      </c>
      <c r="D41" s="104">
        <f>C41/12*3</f>
        <v>97.05000000000001</v>
      </c>
      <c r="E41" s="105">
        <f t="shared" si="3"/>
        <v>97.05000000000001</v>
      </c>
      <c r="F41" s="104">
        <f t="shared" si="4"/>
        <v>97.05000000000001</v>
      </c>
      <c r="G41" s="104">
        <f t="shared" si="5"/>
        <v>97.05000000000001</v>
      </c>
    </row>
    <row r="42" spans="1:7" ht="14.25">
      <c r="A42" s="47"/>
      <c r="B42" s="55" t="s">
        <v>118</v>
      </c>
      <c r="C42" s="106">
        <v>13.5</v>
      </c>
      <c r="D42" s="104">
        <f t="shared" si="6"/>
        <v>3.375</v>
      </c>
      <c r="E42" s="105">
        <f t="shared" si="3"/>
        <v>3.375</v>
      </c>
      <c r="F42" s="104">
        <f t="shared" si="4"/>
        <v>3.375</v>
      </c>
      <c r="G42" s="104">
        <f t="shared" si="5"/>
        <v>3.375</v>
      </c>
    </row>
    <row r="43" spans="1:7" ht="14.25">
      <c r="A43" s="47"/>
      <c r="B43" s="55" t="s">
        <v>119</v>
      </c>
      <c r="C43" s="106">
        <v>40.3</v>
      </c>
      <c r="D43" s="104">
        <f t="shared" si="6"/>
        <v>10.075</v>
      </c>
      <c r="E43" s="105">
        <f t="shared" si="3"/>
        <v>10.075</v>
      </c>
      <c r="F43" s="104">
        <f t="shared" si="4"/>
        <v>10.075</v>
      </c>
      <c r="G43" s="104">
        <f t="shared" si="5"/>
        <v>10.075</v>
      </c>
    </row>
    <row r="44" spans="1:7" ht="14.25">
      <c r="A44" s="58"/>
      <c r="B44" s="88" t="s">
        <v>26</v>
      </c>
      <c r="C44" s="107">
        <v>18.9</v>
      </c>
      <c r="D44" s="104">
        <f t="shared" si="6"/>
        <v>4.725</v>
      </c>
      <c r="E44" s="105">
        <f t="shared" si="3"/>
        <v>4.725</v>
      </c>
      <c r="F44" s="104">
        <f t="shared" si="4"/>
        <v>4.725</v>
      </c>
      <c r="G44" s="104">
        <f t="shared" si="5"/>
        <v>4.725</v>
      </c>
    </row>
    <row r="45" spans="1:7" ht="15.75" thickBot="1">
      <c r="A45" s="45"/>
      <c r="B45" s="53" t="s">
        <v>22</v>
      </c>
      <c r="C45" s="108">
        <f>SUM(C35:C44)</f>
        <v>2424.4</v>
      </c>
      <c r="D45" s="109">
        <f>SUM(D35:D44)+0.1</f>
        <v>606.0900000000001</v>
      </c>
      <c r="E45" s="110">
        <f>E44+E43+E42+E41+E40+E39+E38+E37+E36+E35</f>
        <v>606.0799999999999</v>
      </c>
      <c r="F45" s="111">
        <f>SUM(F35:F44)</f>
        <v>606.08</v>
      </c>
      <c r="G45" s="111">
        <f>SUM(G35:G44)+0.11</f>
        <v>606.1000000000001</v>
      </c>
    </row>
    <row r="46" spans="1:7" ht="14.25">
      <c r="A46" s="46" t="s">
        <v>27</v>
      </c>
      <c r="B46" s="43" t="s">
        <v>54</v>
      </c>
      <c r="C46" s="94"/>
      <c r="D46" s="97"/>
      <c r="E46" s="97"/>
      <c r="F46" s="94"/>
      <c r="G46" s="94"/>
    </row>
    <row r="47" spans="1:7" ht="14.25">
      <c r="A47" s="46"/>
      <c r="B47" s="47" t="s">
        <v>71</v>
      </c>
      <c r="C47" s="94">
        <v>0</v>
      </c>
      <c r="D47" s="93">
        <v>0</v>
      </c>
      <c r="E47" s="93">
        <v>0</v>
      </c>
      <c r="F47" s="94">
        <v>0</v>
      </c>
      <c r="G47" s="94">
        <v>0</v>
      </c>
    </row>
    <row r="48" spans="1:7" ht="14.25">
      <c r="A48" s="47"/>
      <c r="B48" s="47" t="s">
        <v>65</v>
      </c>
      <c r="C48" s="94">
        <v>0</v>
      </c>
      <c r="D48" s="93">
        <v>0</v>
      </c>
      <c r="E48" s="93">
        <v>0</v>
      </c>
      <c r="F48" s="94">
        <v>0</v>
      </c>
      <c r="G48" s="94">
        <v>0</v>
      </c>
    </row>
    <row r="49" spans="1:7" ht="14.25">
      <c r="A49" s="47"/>
      <c r="B49" s="47" t="s">
        <v>66</v>
      </c>
      <c r="C49" s="94">
        <v>0</v>
      </c>
      <c r="D49" s="93">
        <v>0</v>
      </c>
      <c r="E49" s="93">
        <v>0</v>
      </c>
      <c r="F49" s="94">
        <v>0</v>
      </c>
      <c r="G49" s="94">
        <v>0</v>
      </c>
    </row>
    <row r="50" spans="1:7" ht="14.25">
      <c r="A50" s="58"/>
      <c r="B50" s="58" t="s">
        <v>67</v>
      </c>
      <c r="C50" s="94">
        <v>0</v>
      </c>
      <c r="D50" s="93">
        <v>0</v>
      </c>
      <c r="E50" s="93">
        <v>0</v>
      </c>
      <c r="F50" s="94">
        <v>0</v>
      </c>
      <c r="G50" s="94">
        <v>0</v>
      </c>
    </row>
    <row r="51" spans="1:7" ht="15.75" thickBot="1">
      <c r="A51" s="52"/>
      <c r="B51" s="52" t="s">
        <v>22</v>
      </c>
      <c r="C51" s="100">
        <v>0</v>
      </c>
      <c r="D51" s="93">
        <v>0</v>
      </c>
      <c r="E51" s="93">
        <v>0</v>
      </c>
      <c r="F51" s="101">
        <v>0</v>
      </c>
      <c r="G51" s="101">
        <v>0</v>
      </c>
    </row>
    <row r="52" spans="1:7" ht="14.25">
      <c r="A52" s="58" t="s">
        <v>28</v>
      </c>
      <c r="B52" s="83" t="s">
        <v>55</v>
      </c>
      <c r="C52" s="95"/>
      <c r="D52" s="102"/>
      <c r="E52" s="102"/>
      <c r="F52" s="95"/>
      <c r="G52" s="95"/>
    </row>
    <row r="53" spans="1:7" ht="14.25">
      <c r="A53" s="46"/>
      <c r="B53" s="46" t="s">
        <v>56</v>
      </c>
      <c r="C53" s="96"/>
      <c r="D53" s="93"/>
      <c r="E53" s="93"/>
      <c r="F53" s="94"/>
      <c r="G53" s="94"/>
    </row>
    <row r="54" spans="1:7" ht="14.25">
      <c r="A54" s="47"/>
      <c r="B54" s="47" t="s">
        <v>29</v>
      </c>
      <c r="C54" s="28">
        <v>2046.8</v>
      </c>
      <c r="D54" s="114">
        <f>C54/12*3</f>
        <v>511.7</v>
      </c>
      <c r="E54" s="114">
        <f aca="true" t="shared" si="7" ref="E54:E59">C54/12*3</f>
        <v>511.7</v>
      </c>
      <c r="F54" s="115">
        <f aca="true" t="shared" si="8" ref="F54:F59">C54/12*3</f>
        <v>511.7</v>
      </c>
      <c r="G54" s="115">
        <f aca="true" t="shared" si="9" ref="G54:G59">C54/12*3</f>
        <v>511.7</v>
      </c>
    </row>
    <row r="55" spans="1:7" ht="14.25">
      <c r="A55" s="47"/>
      <c r="B55" s="55" t="s">
        <v>82</v>
      </c>
      <c r="C55" s="28">
        <f>C54*20.2%-0.05</f>
        <v>413.4035999999999</v>
      </c>
      <c r="D55" s="114">
        <f>D54*20.2%</f>
        <v>103.36339999999998</v>
      </c>
      <c r="E55" s="114">
        <f t="shared" si="7"/>
        <v>103.35089999999997</v>
      </c>
      <c r="F55" s="115">
        <f t="shared" si="8"/>
        <v>103.35089999999997</v>
      </c>
      <c r="G55" s="115">
        <f t="shared" si="9"/>
        <v>103.35089999999997</v>
      </c>
    </row>
    <row r="56" spans="1:7" ht="14.25">
      <c r="A56" s="47"/>
      <c r="B56" s="47" t="s">
        <v>31</v>
      </c>
      <c r="C56" s="28">
        <v>155</v>
      </c>
      <c r="D56" s="114">
        <f>C56/12*3-0.05</f>
        <v>38.7</v>
      </c>
      <c r="E56" s="114">
        <f>C56/12*3-0.05</f>
        <v>38.7</v>
      </c>
      <c r="F56" s="115">
        <f>C56/12*3-0.05</f>
        <v>38.7</v>
      </c>
      <c r="G56" s="115">
        <f>C56/12*3-0.05</f>
        <v>38.7</v>
      </c>
    </row>
    <row r="57" spans="1:7" ht="14.25">
      <c r="A57" s="47"/>
      <c r="B57" s="47" t="s">
        <v>32</v>
      </c>
      <c r="C57" s="28">
        <v>9.6</v>
      </c>
      <c r="D57" s="114">
        <f>C57/12*3</f>
        <v>2.4</v>
      </c>
      <c r="E57" s="114">
        <f t="shared" si="7"/>
        <v>2.4</v>
      </c>
      <c r="F57" s="115">
        <f t="shared" si="8"/>
        <v>2.4</v>
      </c>
      <c r="G57" s="115">
        <f t="shared" si="9"/>
        <v>2.4</v>
      </c>
    </row>
    <row r="58" spans="1:7" ht="14.25">
      <c r="A58" s="47"/>
      <c r="B58" s="47" t="s">
        <v>33</v>
      </c>
      <c r="C58" s="28">
        <v>93.6</v>
      </c>
      <c r="D58" s="114">
        <f>C58/12*3</f>
        <v>23.4</v>
      </c>
      <c r="E58" s="114">
        <f t="shared" si="7"/>
        <v>23.4</v>
      </c>
      <c r="F58" s="115">
        <f t="shared" si="8"/>
        <v>23.4</v>
      </c>
      <c r="G58" s="115">
        <f t="shared" si="9"/>
        <v>23.4</v>
      </c>
    </row>
    <row r="59" spans="1:7" ht="14.25">
      <c r="A59" s="47"/>
      <c r="B59" s="47" t="s">
        <v>34</v>
      </c>
      <c r="C59" s="28">
        <v>151.2</v>
      </c>
      <c r="D59" s="114">
        <f>C59/12*3</f>
        <v>37.8</v>
      </c>
      <c r="E59" s="114">
        <f t="shared" si="7"/>
        <v>37.8</v>
      </c>
      <c r="F59" s="115">
        <f t="shared" si="8"/>
        <v>37.8</v>
      </c>
      <c r="G59" s="115">
        <f t="shared" si="9"/>
        <v>37.8</v>
      </c>
    </row>
    <row r="60" spans="1:7" ht="15.75" thickBot="1">
      <c r="A60" s="45"/>
      <c r="B60" s="52" t="s">
        <v>22</v>
      </c>
      <c r="C60" s="29">
        <f>SUM(C54:C59)</f>
        <v>2869.6035999999995</v>
      </c>
      <c r="D60" s="111">
        <f>SUM(D54:D59)</f>
        <v>717.3634</v>
      </c>
      <c r="E60" s="111">
        <f>SUM(E54:E59)</f>
        <v>717.3508999999999</v>
      </c>
      <c r="F60" s="111">
        <f>SUM(F54:F59)</f>
        <v>717.3508999999999</v>
      </c>
      <c r="G60" s="111">
        <f>SUM(G54:G59)</f>
        <v>717.3508999999999</v>
      </c>
    </row>
    <row r="61" spans="1:7" ht="14.25">
      <c r="A61" s="60" t="s">
        <v>35</v>
      </c>
      <c r="B61" s="43" t="s">
        <v>36</v>
      </c>
      <c r="C61" s="34"/>
      <c r="D61" s="105"/>
      <c r="E61" s="104"/>
      <c r="F61" s="113"/>
      <c r="G61" s="113"/>
    </row>
    <row r="62" spans="1:7" ht="15">
      <c r="A62" s="49"/>
      <c r="B62" s="47" t="s">
        <v>73</v>
      </c>
      <c r="C62" s="28">
        <v>724.4</v>
      </c>
      <c r="D62" s="131">
        <f>C62/12*3</f>
        <v>181.1</v>
      </c>
      <c r="E62" s="131">
        <f>C62/12*3</f>
        <v>181.1</v>
      </c>
      <c r="F62" s="132">
        <f>C62/12*3</f>
        <v>181.1</v>
      </c>
      <c r="G62" s="132">
        <f>C62/12*3</f>
        <v>181.1</v>
      </c>
    </row>
    <row r="63" spans="1:7" ht="15">
      <c r="A63" s="49"/>
      <c r="B63" s="47" t="s">
        <v>82</v>
      </c>
      <c r="C63" s="28">
        <f>C62*20.2%</f>
        <v>146.32879999999997</v>
      </c>
      <c r="D63" s="131">
        <f>D62*20.2%</f>
        <v>36.58219999999999</v>
      </c>
      <c r="E63" s="131">
        <f>E62*20.2%</f>
        <v>36.58219999999999</v>
      </c>
      <c r="F63" s="132">
        <f>F62*20.2%</f>
        <v>36.58219999999999</v>
      </c>
      <c r="G63" s="132">
        <f>G62*20.2%</f>
        <v>36.58219999999999</v>
      </c>
    </row>
    <row r="64" spans="1:7" ht="14.25">
      <c r="A64" s="47"/>
      <c r="B64" s="47" t="s">
        <v>37</v>
      </c>
      <c r="C64" s="28">
        <v>46.4</v>
      </c>
      <c r="D64" s="131">
        <f>C64/12*3</f>
        <v>11.6</v>
      </c>
      <c r="E64" s="131">
        <f>C64/12*3</f>
        <v>11.6</v>
      </c>
      <c r="F64" s="132">
        <f>C64/12*3</f>
        <v>11.6</v>
      </c>
      <c r="G64" s="132">
        <f>C64/12*3</f>
        <v>11.6</v>
      </c>
    </row>
    <row r="65" spans="1:7" ht="14.25">
      <c r="A65" s="47"/>
      <c r="B65" s="47" t="s">
        <v>42</v>
      </c>
      <c r="C65" s="28">
        <v>183.3</v>
      </c>
      <c r="D65" s="131">
        <f>C65/12*3</f>
        <v>45.825</v>
      </c>
      <c r="E65" s="131">
        <f>C65/12*3</f>
        <v>45.825</v>
      </c>
      <c r="F65" s="132">
        <f>C65/12*3</f>
        <v>45.825</v>
      </c>
      <c r="G65" s="132">
        <f>C65/12*3</f>
        <v>45.825</v>
      </c>
    </row>
    <row r="66" spans="1:7" ht="14.25">
      <c r="A66" s="47"/>
      <c r="B66" s="47" t="s">
        <v>34</v>
      </c>
      <c r="C66" s="28">
        <v>0</v>
      </c>
      <c r="D66" s="131">
        <v>0</v>
      </c>
      <c r="E66" s="131">
        <v>0</v>
      </c>
      <c r="F66" s="132">
        <v>0</v>
      </c>
      <c r="G66" s="132">
        <v>0</v>
      </c>
    </row>
    <row r="67" spans="1:7" ht="15.75" thickBot="1">
      <c r="A67" s="45"/>
      <c r="B67" s="52" t="s">
        <v>22</v>
      </c>
      <c r="C67" s="29">
        <f>C62+C63+C64+C65</f>
        <v>1100.4288</v>
      </c>
      <c r="D67" s="133">
        <f>D66+D65+D64+D63+D62</f>
        <v>275.1072</v>
      </c>
      <c r="E67" s="133">
        <f>E66+E65+E64+E63+E62</f>
        <v>275.1072</v>
      </c>
      <c r="F67" s="134">
        <f>F66+F65+F64+F63+F62</f>
        <v>275.1072</v>
      </c>
      <c r="G67" s="134">
        <f>G66+G65+G64+G63+G62</f>
        <v>275.1072</v>
      </c>
    </row>
    <row r="68" spans="1:7" ht="14.25">
      <c r="A68" s="46" t="s">
        <v>43</v>
      </c>
      <c r="B68" s="43" t="s">
        <v>44</v>
      </c>
      <c r="C68" s="125"/>
      <c r="D68" s="126"/>
      <c r="E68" s="126"/>
      <c r="F68" s="113"/>
      <c r="G68" s="113"/>
    </row>
    <row r="69" spans="1:7" ht="14.25">
      <c r="A69" s="47"/>
      <c r="B69" s="47" t="s">
        <v>58</v>
      </c>
      <c r="C69" s="28">
        <v>2497.2</v>
      </c>
      <c r="D69" s="114">
        <f>C69/12*3</f>
        <v>624.3</v>
      </c>
      <c r="E69" s="114">
        <f>C69/12*3</f>
        <v>624.3</v>
      </c>
      <c r="F69" s="115">
        <f>C69/12*3</f>
        <v>624.3</v>
      </c>
      <c r="G69" s="115">
        <f>C69/12*3</f>
        <v>624.3</v>
      </c>
    </row>
    <row r="70" spans="1:7" ht="14.25">
      <c r="A70" s="47"/>
      <c r="B70" s="47" t="s">
        <v>82</v>
      </c>
      <c r="C70" s="28">
        <f>C69*20.2%</f>
        <v>504.4343999999999</v>
      </c>
      <c r="D70" s="114">
        <f>D69*20.2%</f>
        <v>126.10859999999998</v>
      </c>
      <c r="E70" s="114">
        <f>C70/12*3</f>
        <v>126.10859999999998</v>
      </c>
      <c r="F70" s="115">
        <f>C70/12*3</f>
        <v>126.10859999999998</v>
      </c>
      <c r="G70" s="115">
        <f>C70/12*3</f>
        <v>126.10859999999998</v>
      </c>
    </row>
    <row r="71" spans="1:7" ht="14.25">
      <c r="A71" s="47"/>
      <c r="B71" s="47" t="s">
        <v>45</v>
      </c>
      <c r="C71" s="28">
        <v>69.1</v>
      </c>
      <c r="D71" s="114">
        <f>C71/12*3</f>
        <v>17.275</v>
      </c>
      <c r="E71" s="114">
        <f>C71/12*3</f>
        <v>17.275</v>
      </c>
      <c r="F71" s="115">
        <f>C71/12*3</f>
        <v>17.275</v>
      </c>
      <c r="G71" s="115">
        <f>C71/12*3</f>
        <v>17.275</v>
      </c>
    </row>
    <row r="72" spans="1:7" ht="15.75" thickBot="1">
      <c r="A72" s="45"/>
      <c r="B72" s="52" t="s">
        <v>22</v>
      </c>
      <c r="C72" s="29">
        <f>C71+C70+C69</f>
        <v>3070.7344</v>
      </c>
      <c r="D72" s="111">
        <f>D71+D70+D69</f>
        <v>767.6836</v>
      </c>
      <c r="E72" s="111">
        <f>E71+E70+E69</f>
        <v>767.6836</v>
      </c>
      <c r="F72" s="135">
        <f>F69+F71+F70</f>
        <v>767.6836</v>
      </c>
      <c r="G72" s="135">
        <f>G69+G71+G70</f>
        <v>767.6836</v>
      </c>
    </row>
    <row r="73" spans="1:7" ht="15" thickBot="1">
      <c r="A73" s="61" t="s">
        <v>47</v>
      </c>
      <c r="B73" s="62" t="s">
        <v>48</v>
      </c>
      <c r="C73" s="136">
        <v>0</v>
      </c>
      <c r="D73" s="137">
        <v>0</v>
      </c>
      <c r="E73" s="137">
        <v>0</v>
      </c>
      <c r="F73" s="138">
        <v>0</v>
      </c>
      <c r="G73" s="138">
        <v>0</v>
      </c>
    </row>
    <row r="74" spans="1:7" ht="15" thickBot="1">
      <c r="A74" s="63"/>
      <c r="B74" s="63" t="s">
        <v>49</v>
      </c>
      <c r="C74" s="139">
        <f>C73+C72+C67+C60++C45+C33</f>
        <v>11787.120907999999</v>
      </c>
      <c r="D74" s="140">
        <f>D73+D72+D67+D60+D45+D33</f>
        <v>2946.732727</v>
      </c>
      <c r="E74" s="140">
        <f>E73+E72+E67+E60+E45+E33</f>
        <v>2946.710227</v>
      </c>
      <c r="F74" s="141">
        <f>F73+F72+F67+F60+F45+F33</f>
        <v>2946.710227</v>
      </c>
      <c r="G74" s="141">
        <f>G73+G72+G67+G60+G45+G33</f>
        <v>2946.730227</v>
      </c>
    </row>
    <row r="75" spans="1:7" ht="15.75" thickBot="1">
      <c r="A75" s="64"/>
      <c r="B75" s="64" t="s">
        <v>70</v>
      </c>
      <c r="C75" s="142">
        <f>C74*6%+0.4</f>
        <v>707.6272544799999</v>
      </c>
      <c r="D75" s="143">
        <f>D74*6%+0.1</f>
        <v>176.90396361999998</v>
      </c>
      <c r="E75" s="143">
        <f>E74*6%+0.2</f>
        <v>177.00261361999998</v>
      </c>
      <c r="F75" s="144">
        <f>F74*6%+0.2</f>
        <v>177.00261361999998</v>
      </c>
      <c r="G75" s="144">
        <f>G74*6%+0.1</f>
        <v>176.90381362</v>
      </c>
    </row>
    <row r="76" spans="1:7" ht="15" thickBot="1">
      <c r="A76" s="65"/>
      <c r="B76" s="62" t="s">
        <v>80</v>
      </c>
      <c r="C76" s="145">
        <f>(C74+C75)*6%</f>
        <v>749.6848897487998</v>
      </c>
      <c r="D76" s="146">
        <f>(D74+D75)*6%</f>
        <v>187.4182014372</v>
      </c>
      <c r="E76" s="146">
        <f>(E74+E75)*6%</f>
        <v>187.4227704372</v>
      </c>
      <c r="F76" s="147">
        <f>(F74+F75)*6%</f>
        <v>187.4227704372</v>
      </c>
      <c r="G76" s="147">
        <f>(G74+G75)*6%</f>
        <v>187.4180424372</v>
      </c>
    </row>
    <row r="77" spans="1:7" ht="15.75" thickBot="1">
      <c r="A77" s="66"/>
      <c r="B77" s="63" t="s">
        <v>50</v>
      </c>
      <c r="C77" s="148">
        <f>C74+C75+C76</f>
        <v>13244.433052228798</v>
      </c>
      <c r="D77" s="149">
        <f>D76+D75+D74</f>
        <v>3311.0548920572</v>
      </c>
      <c r="E77" s="149">
        <f>E76+E75+E74</f>
        <v>3311.1356110572</v>
      </c>
      <c r="F77" s="150">
        <f>F76+F75+F74</f>
        <v>3311.1356110572</v>
      </c>
      <c r="G77" s="150">
        <f>G76+G75+G74</f>
        <v>3311.0520830572</v>
      </c>
    </row>
    <row r="78" spans="1:7" ht="14.25">
      <c r="A78" s="40"/>
      <c r="B78" s="40"/>
      <c r="C78" s="40"/>
      <c r="D78" s="40"/>
      <c r="E78" s="40"/>
      <c r="F78" s="40"/>
      <c r="G78" s="2"/>
    </row>
    <row r="79" spans="1:7" ht="14.25">
      <c r="A79" s="2"/>
      <c r="B79" s="2"/>
      <c r="C79" s="85" t="s">
        <v>72</v>
      </c>
      <c r="D79" s="85" t="s">
        <v>72</v>
      </c>
      <c r="E79" s="2"/>
      <c r="F79" s="2"/>
      <c r="G79" s="2"/>
    </row>
    <row r="80" spans="1:7" ht="14.25">
      <c r="A80" s="2"/>
      <c r="B80" s="2"/>
      <c r="C80" s="2"/>
      <c r="D80" s="2"/>
      <c r="E80" s="2"/>
      <c r="F80" s="2"/>
      <c r="G80" s="2"/>
    </row>
    <row r="81" spans="1:7" ht="14.25">
      <c r="A81" s="2"/>
      <c r="B81" s="2"/>
      <c r="C81" s="2"/>
      <c r="D81" s="2"/>
      <c r="E81" s="2"/>
      <c r="F81" s="2"/>
      <c r="G81" s="2"/>
    </row>
    <row r="82" spans="1:7" ht="15">
      <c r="A82" s="2"/>
      <c r="B82" s="50"/>
      <c r="C82" s="50"/>
      <c r="D82" s="2"/>
      <c r="E82" s="2"/>
      <c r="F82" s="2"/>
      <c r="G82" s="2"/>
    </row>
    <row r="83" spans="1:7" ht="14.25">
      <c r="A83" s="2" t="s">
        <v>72</v>
      </c>
      <c r="B83" s="2" t="s">
        <v>59</v>
      </c>
      <c r="C83" s="2"/>
      <c r="D83" s="2" t="s">
        <v>72</v>
      </c>
      <c r="E83" s="151" t="s">
        <v>74</v>
      </c>
      <c r="F83" s="152"/>
      <c r="G83" s="2"/>
    </row>
    <row r="84" spans="1:7" ht="14.25">
      <c r="A84" s="2"/>
      <c r="B84" s="6"/>
      <c r="C84" s="6"/>
      <c r="D84" s="6"/>
      <c r="E84" s="6"/>
      <c r="F84" s="6"/>
      <c r="G84" s="2"/>
    </row>
    <row r="85" spans="1:7" ht="14.25">
      <c r="A85" s="2"/>
      <c r="B85" s="6"/>
      <c r="C85" s="6"/>
      <c r="D85" s="6"/>
      <c r="E85" s="6"/>
      <c r="F85" s="6"/>
      <c r="G85" s="2"/>
    </row>
    <row r="86" spans="1:7" ht="14.25">
      <c r="A86" s="2"/>
      <c r="B86" s="6"/>
      <c r="C86" s="6"/>
      <c r="D86" s="6"/>
      <c r="E86" s="6"/>
      <c r="F86" s="6"/>
      <c r="G86" s="2"/>
    </row>
    <row r="87" spans="1:7" ht="12.75">
      <c r="A87" s="24"/>
      <c r="G87" s="1"/>
    </row>
    <row r="88" spans="1:7" ht="12.75">
      <c r="A88" s="24"/>
      <c r="G88" s="1"/>
    </row>
    <row r="89" spans="1:7" ht="12.75">
      <c r="A89" s="24"/>
      <c r="G89" s="1"/>
    </row>
    <row r="90" spans="1:7" ht="12.75">
      <c r="A90" s="24"/>
      <c r="G90" s="1"/>
    </row>
    <row r="91" spans="1:7" ht="12.75">
      <c r="A91" s="24"/>
      <c r="G91" s="1"/>
    </row>
    <row r="92" spans="1:7" ht="12.75">
      <c r="A92" s="24"/>
      <c r="G92" s="1"/>
    </row>
    <row r="93" spans="1:7" ht="12.75">
      <c r="A93" s="24"/>
      <c r="G93" s="1"/>
    </row>
    <row r="94" spans="1:7" ht="12.75">
      <c r="A94" s="24"/>
      <c r="G94" s="1"/>
    </row>
    <row r="95" spans="1:7" ht="12.75">
      <c r="A95" s="24"/>
      <c r="G95" s="1"/>
    </row>
    <row r="96" spans="1:7" ht="12.75">
      <c r="A96" s="24"/>
      <c r="G96" s="1"/>
    </row>
    <row r="97" spans="1:7" ht="12.75">
      <c r="A97" s="24"/>
      <c r="G97" s="1"/>
    </row>
    <row r="98" spans="1:7" ht="12.75">
      <c r="A98" s="24"/>
      <c r="G98" s="1"/>
    </row>
    <row r="99" spans="1:7" ht="12.75">
      <c r="A99" s="24"/>
      <c r="G99" s="1"/>
    </row>
    <row r="100" spans="1:7" ht="12.75">
      <c r="A100" s="24"/>
      <c r="G100" s="1"/>
    </row>
    <row r="101" spans="1:7" ht="12.75">
      <c r="A101" s="24"/>
      <c r="G101" s="1"/>
    </row>
    <row r="102" spans="1:7" ht="12.75">
      <c r="A102" s="24"/>
      <c r="G102" s="1"/>
    </row>
    <row r="103" spans="1:7" ht="12.75">
      <c r="A103" s="24"/>
      <c r="G103" s="1"/>
    </row>
    <row r="104" spans="1:7" ht="12.75">
      <c r="A104" s="24"/>
      <c r="G104" s="1"/>
    </row>
    <row r="105" spans="1:7" ht="12.75">
      <c r="A105" s="24"/>
      <c r="G105" s="1"/>
    </row>
    <row r="106" spans="1:7" ht="12.75">
      <c r="A106" s="24"/>
      <c r="G106" s="1"/>
    </row>
    <row r="107" spans="1:7" ht="12.75">
      <c r="A107" s="24"/>
      <c r="G107" s="1"/>
    </row>
    <row r="108" spans="1:7" ht="12.75">
      <c r="A108" s="24"/>
      <c r="G108" s="1"/>
    </row>
    <row r="109" spans="1:7" ht="12.75">
      <c r="A109" s="24"/>
      <c r="G109" s="1"/>
    </row>
    <row r="110" spans="1:7" ht="12.75">
      <c r="A110" s="24"/>
      <c r="G110" s="1"/>
    </row>
    <row r="111" spans="1:7" ht="12.75">
      <c r="A111" s="24"/>
      <c r="G111" s="1"/>
    </row>
    <row r="112" spans="1:7" ht="12.75">
      <c r="A112" s="24"/>
      <c r="G112" s="1"/>
    </row>
    <row r="113" ht="12.75">
      <c r="A113" s="24"/>
    </row>
    <row r="114" ht="12.75">
      <c r="A114" s="24"/>
    </row>
    <row r="115" ht="12.75">
      <c r="A115" s="24"/>
    </row>
    <row r="116" ht="12.75">
      <c r="A116" s="23"/>
    </row>
    <row r="117" ht="12.75">
      <c r="A117" s="24"/>
    </row>
    <row r="118" ht="12.75">
      <c r="A118" s="23"/>
    </row>
    <row r="119" ht="12.75">
      <c r="A119" s="24"/>
    </row>
    <row r="126" spans="1:5" ht="14.25">
      <c r="A126" s="6"/>
      <c r="B126" s="22"/>
      <c r="C126" s="22"/>
      <c r="D126" s="21"/>
      <c r="E126" s="21"/>
    </row>
    <row r="127" spans="1:3" ht="14.25">
      <c r="A127" s="6"/>
      <c r="B127" s="6"/>
      <c r="C127" s="6"/>
    </row>
  </sheetData>
  <sheetProtection/>
  <mergeCells count="4">
    <mergeCell ref="E83:F83"/>
    <mergeCell ref="C2:F2"/>
    <mergeCell ref="D3:F3"/>
    <mergeCell ref="B5:C5"/>
  </mergeCells>
  <printOptions/>
  <pageMargins left="0.17" right="0.22" top="0.57" bottom="0.4724409448818898" header="0.15748031496062992" footer="0.2362204724409449"/>
  <pageSetup horizontalDpi="600" verticalDpi="600" orientation="portrait" paperSize="9" scale="85" r:id="rId1"/>
  <rowBreaks count="1" manualBreakCount="1">
    <brk id="60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85">
      <selection activeCell="F20" sqref="F20"/>
    </sheetView>
  </sheetViews>
  <sheetFormatPr defaultColWidth="9.140625" defaultRowHeight="12.75"/>
  <cols>
    <col min="1" max="1" width="6.57421875" style="0" customWidth="1"/>
    <col min="2" max="2" width="61.140625" style="0" customWidth="1"/>
    <col min="3" max="3" width="19.57421875" style="0" customWidth="1"/>
    <col min="4" max="4" width="5.00390625" style="0" customWidth="1"/>
  </cols>
  <sheetData>
    <row r="1" spans="2:3" ht="15">
      <c r="B1" s="7" t="s">
        <v>61</v>
      </c>
      <c r="C1" s="7"/>
    </row>
    <row r="2" spans="2:3" ht="14.25">
      <c r="B2" s="152" t="s">
        <v>75</v>
      </c>
      <c r="C2" s="152"/>
    </row>
    <row r="3" spans="2:3" ht="14.25">
      <c r="B3" s="152" t="s">
        <v>104</v>
      </c>
      <c r="C3" s="152"/>
    </row>
    <row r="4" spans="2:3" ht="14.25">
      <c r="B4" s="6"/>
      <c r="C4" s="6"/>
    </row>
    <row r="5" spans="2:3" ht="18">
      <c r="B5" s="154" t="s">
        <v>109</v>
      </c>
      <c r="C5" s="154"/>
    </row>
    <row r="6" spans="2:4" ht="20.25">
      <c r="B6" s="4" t="s">
        <v>79</v>
      </c>
      <c r="C6" s="5"/>
      <c r="D6" t="s">
        <v>72</v>
      </c>
    </row>
    <row r="7" spans="1:4" ht="15">
      <c r="A7" s="6"/>
      <c r="B7" s="6" t="s">
        <v>51</v>
      </c>
      <c r="C7" s="20">
        <v>98722.6</v>
      </c>
      <c r="D7" t="s">
        <v>72</v>
      </c>
    </row>
    <row r="8" spans="1:4" ht="15">
      <c r="A8" s="6"/>
      <c r="B8" s="6" t="s">
        <v>0</v>
      </c>
      <c r="C8" s="20">
        <v>97143</v>
      </c>
      <c r="D8" t="s">
        <v>72</v>
      </c>
    </row>
    <row r="9" spans="1:4" ht="15">
      <c r="A9" s="6"/>
      <c r="B9" s="6" t="s">
        <v>1</v>
      </c>
      <c r="C9" s="20">
        <v>1579.6</v>
      </c>
      <c r="D9" t="s">
        <v>72</v>
      </c>
    </row>
    <row r="10" spans="1:5" ht="15">
      <c r="A10" s="6"/>
      <c r="B10" s="6" t="s">
        <v>2</v>
      </c>
      <c r="C10" s="20">
        <f>C11+C12+C13</f>
        <v>89951.3</v>
      </c>
      <c r="E10" t="s">
        <v>72</v>
      </c>
    </row>
    <row r="11" spans="1:3" ht="15">
      <c r="A11" s="6"/>
      <c r="B11" s="6" t="s">
        <v>3</v>
      </c>
      <c r="C11" s="20">
        <v>16348.5</v>
      </c>
    </row>
    <row r="12" spans="1:3" ht="15">
      <c r="A12" s="6"/>
      <c r="B12" s="6" t="s">
        <v>4</v>
      </c>
      <c r="C12" s="20">
        <v>1830</v>
      </c>
    </row>
    <row r="13" spans="1:3" ht="15">
      <c r="A13" s="6"/>
      <c r="B13" s="6" t="s">
        <v>5</v>
      </c>
      <c r="C13" s="20">
        <v>71772.8</v>
      </c>
    </row>
    <row r="14" spans="1:3" ht="15">
      <c r="A14" s="6"/>
      <c r="B14" s="6" t="s">
        <v>6</v>
      </c>
      <c r="C14" s="20">
        <v>1838.8</v>
      </c>
    </row>
    <row r="15" spans="1:3" ht="15">
      <c r="A15" s="6"/>
      <c r="B15" s="6" t="s">
        <v>7</v>
      </c>
      <c r="C15" s="20">
        <v>5096</v>
      </c>
    </row>
    <row r="16" spans="1:3" ht="14.25">
      <c r="A16" s="8" t="s">
        <v>8</v>
      </c>
      <c r="B16" s="8" t="s">
        <v>9</v>
      </c>
      <c r="C16" s="8" t="s">
        <v>52</v>
      </c>
    </row>
    <row r="17" spans="1:3" ht="15" thickBot="1">
      <c r="A17" s="8"/>
      <c r="B17" s="9" t="s">
        <v>10</v>
      </c>
      <c r="C17" s="9"/>
    </row>
    <row r="18" spans="1:3" ht="14.25">
      <c r="A18" s="8">
        <v>1</v>
      </c>
      <c r="B18" s="10" t="s">
        <v>11</v>
      </c>
      <c r="C18" s="34">
        <v>13063440</v>
      </c>
    </row>
    <row r="19" spans="1:3" ht="14.25">
      <c r="A19" s="8">
        <v>3</v>
      </c>
      <c r="B19" s="8" t="s">
        <v>12</v>
      </c>
      <c r="C19" s="8">
        <v>111600</v>
      </c>
    </row>
    <row r="20" spans="1:3" ht="14.25">
      <c r="A20" s="8">
        <v>4</v>
      </c>
      <c r="B20" s="8" t="s">
        <v>13</v>
      </c>
      <c r="C20" s="28">
        <v>69600</v>
      </c>
    </row>
    <row r="21" spans="1:6" ht="15">
      <c r="A21" s="11"/>
      <c r="B21" s="11" t="s">
        <v>14</v>
      </c>
      <c r="C21" s="32">
        <f>SUM(C18:C20)</f>
        <v>13244640</v>
      </c>
      <c r="E21" s="3"/>
      <c r="F21" s="3"/>
    </row>
    <row r="22" spans="1:3" ht="15">
      <c r="A22" s="11"/>
      <c r="B22" s="19"/>
      <c r="C22" s="11"/>
    </row>
    <row r="23" spans="1:3" ht="15" thickBot="1">
      <c r="A23" s="8"/>
      <c r="B23" s="9" t="s">
        <v>15</v>
      </c>
      <c r="C23" s="9"/>
    </row>
    <row r="24" spans="1:3" ht="14.25">
      <c r="A24" s="8">
        <v>1</v>
      </c>
      <c r="B24" s="10" t="s">
        <v>53</v>
      </c>
      <c r="C24" s="10"/>
    </row>
    <row r="25" spans="1:3" ht="14.25">
      <c r="A25" s="8" t="s">
        <v>16</v>
      </c>
      <c r="B25" s="8" t="s">
        <v>17</v>
      </c>
      <c r="C25" s="8"/>
    </row>
    <row r="26" spans="1:3" ht="14.25">
      <c r="A26" s="8"/>
      <c r="B26" s="8" t="s">
        <v>110</v>
      </c>
      <c r="C26" s="70">
        <v>1454954</v>
      </c>
    </row>
    <row r="27" spans="1:3" ht="14.25">
      <c r="A27" s="8"/>
      <c r="B27" s="8" t="s">
        <v>111</v>
      </c>
      <c r="C27" s="70">
        <v>229729.6</v>
      </c>
    </row>
    <row r="28" spans="1:3" ht="14.25">
      <c r="A28" s="8"/>
      <c r="B28" s="8" t="s">
        <v>18</v>
      </c>
      <c r="C28" s="71">
        <f>SUM(C26:C27)</f>
        <v>1684683.6</v>
      </c>
    </row>
    <row r="29" spans="1:3" ht="14.25">
      <c r="A29" s="8"/>
      <c r="B29" s="8" t="s">
        <v>82</v>
      </c>
      <c r="C29" s="70">
        <f>C28*20.2%</f>
        <v>340306.0872</v>
      </c>
    </row>
    <row r="30" spans="1:3" ht="14.25">
      <c r="A30" s="8"/>
      <c r="B30" s="8" t="s">
        <v>19</v>
      </c>
      <c r="C30" s="70">
        <v>10200</v>
      </c>
    </row>
    <row r="31" spans="1:3" ht="14.25">
      <c r="A31" s="12"/>
      <c r="B31" s="12" t="s">
        <v>20</v>
      </c>
      <c r="C31" s="72">
        <v>234000</v>
      </c>
    </row>
    <row r="32" spans="1:3" ht="14.25">
      <c r="A32" s="12"/>
      <c r="B32" s="12" t="s">
        <v>21</v>
      </c>
      <c r="C32" s="72">
        <v>52800</v>
      </c>
    </row>
    <row r="33" spans="1:6" ht="15.75" thickBot="1">
      <c r="A33" s="9"/>
      <c r="B33" s="13" t="s">
        <v>22</v>
      </c>
      <c r="C33" s="73">
        <f>C32+C31+C30+C29+C28</f>
        <v>2321989.6872</v>
      </c>
      <c r="D33" t="s">
        <v>72</v>
      </c>
      <c r="E33" s="82"/>
      <c r="F33" s="3"/>
    </row>
    <row r="34" spans="1:3" ht="14.25">
      <c r="A34" s="10" t="s">
        <v>23</v>
      </c>
      <c r="B34" s="10" t="s">
        <v>24</v>
      </c>
      <c r="C34" s="10"/>
    </row>
    <row r="35" spans="1:3" ht="14.25">
      <c r="A35" s="10"/>
      <c r="B35" s="10" t="s">
        <v>112</v>
      </c>
      <c r="C35" s="74">
        <v>709272</v>
      </c>
    </row>
    <row r="36" spans="1:3" ht="14.25">
      <c r="A36" s="8"/>
      <c r="B36" s="8" t="s">
        <v>113</v>
      </c>
      <c r="C36" s="75">
        <v>267249.7</v>
      </c>
    </row>
    <row r="37" spans="1:3" ht="14.25">
      <c r="A37" s="8"/>
      <c r="B37" s="8" t="s">
        <v>114</v>
      </c>
      <c r="C37" s="75">
        <v>27357.48</v>
      </c>
    </row>
    <row r="38" spans="1:3" ht="14.25">
      <c r="A38" s="8"/>
      <c r="B38" s="8" t="s">
        <v>115</v>
      </c>
      <c r="C38" s="75">
        <v>27357.6</v>
      </c>
    </row>
    <row r="39" spans="1:3" ht="14.25">
      <c r="A39" s="8"/>
      <c r="B39" s="8" t="s">
        <v>25</v>
      </c>
      <c r="C39" s="75">
        <v>902796</v>
      </c>
    </row>
    <row r="40" spans="1:3" ht="14.25">
      <c r="A40" s="8"/>
      <c r="B40" s="8" t="s">
        <v>116</v>
      </c>
      <c r="C40" s="75">
        <v>29459.76</v>
      </c>
    </row>
    <row r="41" spans="1:3" ht="14.25">
      <c r="A41" s="8"/>
      <c r="B41" s="8" t="s">
        <v>117</v>
      </c>
      <c r="C41" s="75">
        <v>388183.4</v>
      </c>
    </row>
    <row r="42" spans="1:3" ht="14.25">
      <c r="A42" s="8"/>
      <c r="B42" s="8" t="s">
        <v>118</v>
      </c>
      <c r="C42" s="75">
        <v>13578.24</v>
      </c>
    </row>
    <row r="43" spans="1:3" ht="14.25">
      <c r="A43" s="8"/>
      <c r="B43" s="8" t="s">
        <v>119</v>
      </c>
      <c r="C43" s="75">
        <v>40335.36</v>
      </c>
    </row>
    <row r="44" spans="1:3" ht="14.25">
      <c r="A44" s="12"/>
      <c r="B44" s="12" t="s">
        <v>26</v>
      </c>
      <c r="C44" s="76">
        <v>18900</v>
      </c>
    </row>
    <row r="45" spans="1:6" ht="15.75" thickBot="1">
      <c r="A45" s="9"/>
      <c r="B45" s="13" t="s">
        <v>22</v>
      </c>
      <c r="C45" s="77">
        <f>SUM(C35:C44)</f>
        <v>2424489.54</v>
      </c>
      <c r="E45" s="82"/>
      <c r="F45" s="3"/>
    </row>
    <row r="46" spans="1:3" ht="14.25">
      <c r="A46" s="10" t="s">
        <v>27</v>
      </c>
      <c r="B46" s="10" t="s">
        <v>54</v>
      </c>
      <c r="C46" s="10"/>
    </row>
    <row r="47" spans="1:3" ht="14.25">
      <c r="A47" s="10"/>
      <c r="B47" s="8" t="s">
        <v>71</v>
      </c>
      <c r="C47" s="10">
        <v>0</v>
      </c>
    </row>
    <row r="48" spans="1:3" ht="14.25">
      <c r="A48" s="8"/>
      <c r="B48" s="8" t="s">
        <v>65</v>
      </c>
      <c r="C48" s="8">
        <v>0</v>
      </c>
    </row>
    <row r="49" spans="1:3" ht="14.25">
      <c r="A49" s="8"/>
      <c r="B49" s="8" t="s">
        <v>66</v>
      </c>
      <c r="C49" s="8">
        <v>0</v>
      </c>
    </row>
    <row r="50" spans="1:3" ht="14.25">
      <c r="A50" s="12"/>
      <c r="B50" s="12" t="s">
        <v>67</v>
      </c>
      <c r="C50" s="12">
        <v>0</v>
      </c>
    </row>
    <row r="51" spans="1:3" ht="15.75" thickBot="1">
      <c r="A51" s="13"/>
      <c r="B51" s="13" t="s">
        <v>22</v>
      </c>
      <c r="C51" s="13">
        <f>SUM(C47:C50)</f>
        <v>0</v>
      </c>
    </row>
    <row r="52" spans="1:3" ht="14.25">
      <c r="A52" s="12" t="s">
        <v>28</v>
      </c>
      <c r="B52" s="12" t="s">
        <v>55</v>
      </c>
      <c r="C52" s="12"/>
    </row>
    <row r="53" spans="1:3" ht="14.25">
      <c r="A53" s="10"/>
      <c r="B53" s="10" t="s">
        <v>56</v>
      </c>
      <c r="C53" s="10"/>
    </row>
    <row r="54" spans="1:3" ht="14.25">
      <c r="A54" s="8"/>
      <c r="B54" s="8" t="s">
        <v>29</v>
      </c>
      <c r="C54" s="8"/>
    </row>
    <row r="55" spans="1:3" ht="14.25">
      <c r="A55" s="8"/>
      <c r="B55" s="8" t="s">
        <v>120</v>
      </c>
      <c r="C55" s="70">
        <v>1015243</v>
      </c>
    </row>
    <row r="56" spans="1:3" ht="14.25">
      <c r="A56" s="8"/>
      <c r="B56" s="8" t="s">
        <v>121</v>
      </c>
      <c r="C56" s="70">
        <v>160031.19</v>
      </c>
    </row>
    <row r="57" spans="1:3" ht="14.25">
      <c r="A57" s="8"/>
      <c r="B57" s="8" t="s">
        <v>122</v>
      </c>
      <c r="C57" s="70">
        <v>744541.4</v>
      </c>
    </row>
    <row r="58" spans="1:3" ht="14.25">
      <c r="A58" s="8"/>
      <c r="B58" s="8" t="s">
        <v>123</v>
      </c>
      <c r="C58" s="70">
        <v>127050</v>
      </c>
    </row>
    <row r="59" spans="1:3" ht="14.25">
      <c r="A59" s="8"/>
      <c r="B59" s="8" t="s">
        <v>30</v>
      </c>
      <c r="C59" s="70">
        <v>2046867</v>
      </c>
    </row>
    <row r="60" spans="1:3" ht="14.25">
      <c r="A60" s="8"/>
      <c r="B60" s="8" t="s">
        <v>82</v>
      </c>
      <c r="C60" s="70">
        <f>C59*20.2%</f>
        <v>413467.13399999996</v>
      </c>
    </row>
    <row r="61" spans="1:3" ht="14.25">
      <c r="A61" s="8"/>
      <c r="B61" s="8" t="s">
        <v>31</v>
      </c>
      <c r="C61" s="70">
        <v>155040</v>
      </c>
    </row>
    <row r="62" spans="1:3" ht="14.25">
      <c r="A62" s="8"/>
      <c r="B62" s="8" t="s">
        <v>32</v>
      </c>
      <c r="C62" s="70">
        <v>9600</v>
      </c>
    </row>
    <row r="63" spans="1:3" ht="14.25">
      <c r="A63" s="8"/>
      <c r="B63" s="8" t="s">
        <v>33</v>
      </c>
      <c r="C63" s="70">
        <v>93600</v>
      </c>
    </row>
    <row r="64" spans="1:3" ht="14.25">
      <c r="A64" s="8"/>
      <c r="B64" s="8" t="s">
        <v>34</v>
      </c>
      <c r="C64" s="70">
        <v>151200</v>
      </c>
    </row>
    <row r="65" spans="1:6" ht="15.75" thickBot="1">
      <c r="A65" s="9"/>
      <c r="B65" s="13" t="s">
        <v>22</v>
      </c>
      <c r="C65" s="73">
        <f>C64+C63+C62+C61+C60+C59</f>
        <v>2869774.134</v>
      </c>
      <c r="E65" s="82"/>
      <c r="F65" s="3"/>
    </row>
    <row r="66" spans="1:3" ht="14.25">
      <c r="A66" s="14" t="s">
        <v>35</v>
      </c>
      <c r="B66" s="10" t="s">
        <v>36</v>
      </c>
      <c r="C66" s="10"/>
    </row>
    <row r="67" spans="1:3" ht="14.25">
      <c r="A67" s="14"/>
      <c r="B67" s="10" t="s">
        <v>57</v>
      </c>
      <c r="C67" s="10"/>
    </row>
    <row r="68" spans="1:3" ht="14.25">
      <c r="A68" s="8"/>
      <c r="B68" s="8" t="s">
        <v>124</v>
      </c>
      <c r="C68" s="70">
        <v>406560</v>
      </c>
    </row>
    <row r="69" spans="1:3" ht="14.25">
      <c r="A69" s="8"/>
      <c r="B69" s="8" t="s">
        <v>125</v>
      </c>
      <c r="C69" s="70">
        <v>132132</v>
      </c>
    </row>
    <row r="70" spans="1:3" ht="14.25">
      <c r="A70" s="8"/>
      <c r="B70" s="8" t="s">
        <v>126</v>
      </c>
      <c r="C70" s="70">
        <v>109200</v>
      </c>
    </row>
    <row r="71" spans="1:3" ht="14.25">
      <c r="A71" s="8"/>
      <c r="B71" s="8" t="s">
        <v>127</v>
      </c>
      <c r="C71" s="70">
        <v>76576.56</v>
      </c>
    </row>
    <row r="72" spans="1:3" ht="15">
      <c r="A72" s="11"/>
      <c r="B72" s="8" t="s">
        <v>18</v>
      </c>
      <c r="C72" s="70">
        <v>724468.6</v>
      </c>
    </row>
    <row r="73" spans="1:3" ht="15">
      <c r="A73" s="11"/>
      <c r="B73" s="8" t="s">
        <v>82</v>
      </c>
      <c r="C73" s="70">
        <f>C72*20.2%</f>
        <v>146342.6572</v>
      </c>
    </row>
    <row r="74" spans="1:3" ht="14.25">
      <c r="A74" s="8"/>
      <c r="B74" s="8" t="s">
        <v>37</v>
      </c>
      <c r="C74" s="70">
        <f>C75+C78+C76</f>
        <v>46491.96</v>
      </c>
    </row>
    <row r="75" spans="1:3" ht="14.25">
      <c r="A75" s="8"/>
      <c r="B75" s="8" t="s">
        <v>38</v>
      </c>
      <c r="C75" s="70">
        <v>19800</v>
      </c>
    </row>
    <row r="76" spans="1:3" ht="14.25">
      <c r="A76" s="8"/>
      <c r="B76" s="8" t="s">
        <v>39</v>
      </c>
      <c r="C76" s="70">
        <v>15291.96</v>
      </c>
    </row>
    <row r="77" spans="1:3" ht="14.25">
      <c r="A77" s="8"/>
      <c r="B77" s="8" t="s">
        <v>40</v>
      </c>
      <c r="C77" s="70">
        <v>0</v>
      </c>
    </row>
    <row r="78" spans="1:3" ht="14.25">
      <c r="A78" s="8"/>
      <c r="B78" s="8" t="s">
        <v>41</v>
      </c>
      <c r="C78" s="70">
        <v>11400</v>
      </c>
    </row>
    <row r="79" spans="1:3" ht="14.25">
      <c r="A79" s="8"/>
      <c r="B79" s="8" t="s">
        <v>42</v>
      </c>
      <c r="C79" s="70">
        <v>183360</v>
      </c>
    </row>
    <row r="80" spans="1:3" ht="14.25">
      <c r="A80" s="8"/>
      <c r="B80" s="8" t="s">
        <v>34</v>
      </c>
      <c r="C80" s="70">
        <v>0</v>
      </c>
    </row>
    <row r="81" spans="1:6" ht="15.75" thickBot="1">
      <c r="A81" s="9"/>
      <c r="B81" s="13" t="s">
        <v>22</v>
      </c>
      <c r="C81" s="73">
        <f>C79+C74+C73+C72</f>
        <v>1100663.2171999998</v>
      </c>
      <c r="E81" s="82"/>
      <c r="F81" s="3"/>
    </row>
    <row r="82" spans="1:3" ht="14.25">
      <c r="A82" s="10" t="s">
        <v>43</v>
      </c>
      <c r="B82" s="10" t="s">
        <v>44</v>
      </c>
      <c r="C82" s="10"/>
    </row>
    <row r="83" spans="1:3" ht="14.25">
      <c r="A83" s="8"/>
      <c r="B83" s="8" t="s">
        <v>58</v>
      </c>
      <c r="C83" s="70">
        <v>2497248</v>
      </c>
    </row>
    <row r="84" spans="1:3" ht="14.25">
      <c r="A84" s="8"/>
      <c r="B84" s="8" t="s">
        <v>82</v>
      </c>
      <c r="C84" s="70">
        <f>C83*20.2%</f>
        <v>504444.09599999996</v>
      </c>
    </row>
    <row r="85" spans="1:3" ht="14.25">
      <c r="A85" s="8"/>
      <c r="B85" s="8" t="s">
        <v>45</v>
      </c>
      <c r="C85" s="70">
        <v>69074.4</v>
      </c>
    </row>
    <row r="86" spans="1:3" ht="14.25">
      <c r="A86" s="8"/>
      <c r="B86" s="8" t="s">
        <v>38</v>
      </c>
      <c r="C86" s="70">
        <v>21578.4</v>
      </c>
    </row>
    <row r="87" spans="1:5" ht="14.25">
      <c r="A87" s="8"/>
      <c r="B87" s="8" t="s">
        <v>39</v>
      </c>
      <c r="C87" s="70">
        <v>0</v>
      </c>
      <c r="E87" s="84"/>
    </row>
    <row r="88" spans="1:3" ht="14.25">
      <c r="A88" s="8"/>
      <c r="B88" s="8" t="s">
        <v>40</v>
      </c>
      <c r="C88" s="70">
        <v>0</v>
      </c>
    </row>
    <row r="89" spans="1:3" ht="14.25">
      <c r="A89" s="8"/>
      <c r="B89" s="8" t="s">
        <v>41</v>
      </c>
      <c r="C89" s="70">
        <v>0</v>
      </c>
    </row>
    <row r="90" spans="1:3" ht="14.25">
      <c r="A90" s="8"/>
      <c r="B90" s="8" t="s">
        <v>46</v>
      </c>
      <c r="C90" s="70">
        <v>33000</v>
      </c>
    </row>
    <row r="91" spans="1:3" ht="14.25">
      <c r="A91" s="8"/>
      <c r="B91" s="8" t="s">
        <v>60</v>
      </c>
      <c r="C91" s="70">
        <v>14496</v>
      </c>
    </row>
    <row r="92" spans="1:6" ht="15.75" thickBot="1">
      <c r="A92" s="9"/>
      <c r="B92" s="13" t="s">
        <v>22</v>
      </c>
      <c r="C92" s="73">
        <f>C85+C84+C83</f>
        <v>3070766.496</v>
      </c>
      <c r="E92" s="82"/>
      <c r="F92" s="3"/>
    </row>
    <row r="93" spans="1:3" ht="14.25">
      <c r="A93" s="14" t="s">
        <v>47</v>
      </c>
      <c r="B93" s="15" t="s">
        <v>48</v>
      </c>
      <c r="C93" s="78">
        <v>0</v>
      </c>
    </row>
    <row r="94" spans="1:6" s="27" customFormat="1" ht="15">
      <c r="A94" s="30"/>
      <c r="B94" s="30" t="s">
        <v>49</v>
      </c>
      <c r="C94" s="79">
        <f>C93+C92+C81+C65+C45+C33</f>
        <v>11787683.0744</v>
      </c>
      <c r="E94" s="3"/>
      <c r="F94" s="3"/>
    </row>
    <row r="95" spans="1:6" s="27" customFormat="1" ht="15">
      <c r="A95" s="30"/>
      <c r="B95" s="30" t="s">
        <v>70</v>
      </c>
      <c r="C95" s="79">
        <f>C94*6%-0.5</f>
        <v>707260.484464</v>
      </c>
      <c r="D95" s="39"/>
      <c r="E95" s="3"/>
      <c r="F95" s="69"/>
    </row>
    <row r="96" spans="1:6" ht="14.25">
      <c r="A96" s="8"/>
      <c r="B96" s="16" t="s">
        <v>105</v>
      </c>
      <c r="C96" s="80">
        <f>(C94+C95)*6%</f>
        <v>749696.61353184</v>
      </c>
      <c r="D96" s="26" t="s">
        <v>72</v>
      </c>
      <c r="E96" s="3"/>
      <c r="F96" s="69"/>
    </row>
    <row r="97" spans="1:6" ht="14.25">
      <c r="A97" s="17"/>
      <c r="B97" s="18" t="s">
        <v>50</v>
      </c>
      <c r="C97" s="81">
        <f>C96+C94+C95</f>
        <v>13244640.17239584</v>
      </c>
      <c r="D97" s="26" t="s">
        <v>72</v>
      </c>
      <c r="E97" s="3"/>
      <c r="F97" s="3"/>
    </row>
    <row r="98" spans="1:4" ht="14.25">
      <c r="A98" s="2"/>
      <c r="B98" s="2"/>
      <c r="C98" s="2"/>
      <c r="D98" s="25" t="s">
        <v>72</v>
      </c>
    </row>
    <row r="99" spans="1:3" ht="14.25">
      <c r="A99" s="2"/>
      <c r="B99" s="2"/>
      <c r="C99" s="2"/>
    </row>
    <row r="100" spans="1:3" ht="14.25">
      <c r="A100" s="2"/>
      <c r="B100" s="2" t="s">
        <v>59</v>
      </c>
      <c r="C100" s="2" t="s">
        <v>77</v>
      </c>
    </row>
    <row r="101" spans="1:3" ht="14.25">
      <c r="A101" s="2"/>
      <c r="B101" s="2"/>
      <c r="C101" s="2"/>
    </row>
    <row r="102" spans="1:3" ht="14.25">
      <c r="A102" s="2"/>
      <c r="B102" s="2"/>
      <c r="C102" s="2"/>
    </row>
    <row r="103" spans="1:3" ht="14.25">
      <c r="A103" s="6"/>
      <c r="B103" s="6"/>
      <c r="C103" s="6"/>
    </row>
    <row r="104" spans="1:3" ht="14.25">
      <c r="A104" s="6"/>
      <c r="B104" s="6"/>
      <c r="C104" s="6"/>
    </row>
    <row r="105" spans="1:3" ht="14.25">
      <c r="A105" s="6"/>
      <c r="B105" s="6"/>
      <c r="C105" s="6"/>
    </row>
    <row r="106" spans="1:3" ht="14.25">
      <c r="A106" s="6"/>
      <c r="B106" s="6"/>
      <c r="C106" s="6"/>
    </row>
    <row r="107" spans="1:3" ht="14.25">
      <c r="A107" s="6"/>
      <c r="B107" s="6"/>
      <c r="C107" s="6"/>
    </row>
  </sheetData>
  <sheetProtection/>
  <mergeCells count="3">
    <mergeCell ref="B2:C2"/>
    <mergeCell ref="B3:C3"/>
    <mergeCell ref="B5:C5"/>
  </mergeCells>
  <printOptions/>
  <pageMargins left="0.75" right="0.75" top="1" bottom="1" header="0.5" footer="0.5"/>
  <pageSetup horizontalDpi="600" verticalDpi="600" orientation="portrait" paperSize="9" scale="79" r:id="rId1"/>
  <rowBreaks count="2" manualBreakCount="2">
    <brk id="49" max="5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82">
      <selection activeCell="F114" sqref="F114"/>
    </sheetView>
  </sheetViews>
  <sheetFormatPr defaultColWidth="9.140625" defaultRowHeight="12.75"/>
  <cols>
    <col min="1" max="1" width="6.57421875" style="0" customWidth="1"/>
    <col min="2" max="2" width="61.140625" style="0" customWidth="1"/>
    <col min="3" max="3" width="19.57421875" style="0" customWidth="1"/>
    <col min="4" max="4" width="3.140625" style="0" customWidth="1"/>
  </cols>
  <sheetData>
    <row r="1" spans="2:3" ht="15">
      <c r="B1" s="7" t="s">
        <v>61</v>
      </c>
      <c r="C1" s="7"/>
    </row>
    <row r="2" spans="2:3" ht="14.25">
      <c r="B2" s="152" t="s">
        <v>75</v>
      </c>
      <c r="C2" s="152"/>
    </row>
    <row r="3" spans="2:3" ht="14.25">
      <c r="B3" s="152" t="s">
        <v>104</v>
      </c>
      <c r="C3" s="152"/>
    </row>
    <row r="4" spans="2:3" ht="14.25">
      <c r="B4" s="6"/>
      <c r="C4" s="6"/>
    </row>
    <row r="5" spans="2:3" ht="18">
      <c r="B5" s="35" t="s">
        <v>78</v>
      </c>
      <c r="C5" s="3"/>
    </row>
    <row r="6" spans="2:4" ht="20.25">
      <c r="B6" s="4" t="s">
        <v>79</v>
      </c>
      <c r="C6" s="5"/>
      <c r="D6" t="s">
        <v>72</v>
      </c>
    </row>
    <row r="7" spans="1:4" ht="15">
      <c r="A7" s="6"/>
      <c r="B7" s="6" t="s">
        <v>51</v>
      </c>
      <c r="C7" s="20">
        <v>98722.6</v>
      </c>
      <c r="D7" t="s">
        <v>72</v>
      </c>
    </row>
    <row r="8" spans="1:4" ht="15">
      <c r="A8" s="6"/>
      <c r="B8" s="6" t="s">
        <v>0</v>
      </c>
      <c r="C8" s="20">
        <v>97143</v>
      </c>
      <c r="D8" t="s">
        <v>72</v>
      </c>
    </row>
    <row r="9" spans="1:4" ht="15">
      <c r="A9" s="6"/>
      <c r="B9" s="6" t="s">
        <v>1</v>
      </c>
      <c r="C9" s="20">
        <v>1579.6</v>
      </c>
      <c r="D9" t="s">
        <v>72</v>
      </c>
    </row>
    <row r="10" spans="1:5" ht="15">
      <c r="A10" s="6"/>
      <c r="B10" s="6" t="s">
        <v>2</v>
      </c>
      <c r="C10" s="20">
        <f>C11+C12+C13</f>
        <v>89951.3</v>
      </c>
      <c r="E10" t="s">
        <v>72</v>
      </c>
    </row>
    <row r="11" spans="1:3" ht="15">
      <c r="A11" s="6"/>
      <c r="B11" s="6" t="s">
        <v>3</v>
      </c>
      <c r="C11" s="20">
        <v>16348.5</v>
      </c>
    </row>
    <row r="12" spans="1:3" ht="15">
      <c r="A12" s="6"/>
      <c r="B12" s="6" t="s">
        <v>4</v>
      </c>
      <c r="C12" s="20">
        <v>1830</v>
      </c>
    </row>
    <row r="13" spans="1:3" ht="15">
      <c r="A13" s="6"/>
      <c r="B13" s="6" t="s">
        <v>5</v>
      </c>
      <c r="C13" s="20">
        <v>71772.8</v>
      </c>
    </row>
    <row r="14" spans="1:3" ht="15">
      <c r="A14" s="6"/>
      <c r="B14" s="6" t="s">
        <v>6</v>
      </c>
      <c r="C14" s="20">
        <v>1838.8</v>
      </c>
    </row>
    <row r="15" spans="1:3" ht="15">
      <c r="A15" s="6"/>
      <c r="B15" s="6" t="s">
        <v>7</v>
      </c>
      <c r="C15" s="20">
        <v>5096</v>
      </c>
    </row>
    <row r="16" spans="1:3" ht="14.25">
      <c r="A16" s="8" t="s">
        <v>8</v>
      </c>
      <c r="B16" s="8" t="s">
        <v>9</v>
      </c>
      <c r="C16" s="8" t="s">
        <v>52</v>
      </c>
    </row>
    <row r="17" spans="1:3" ht="15" thickBot="1">
      <c r="A17" s="8"/>
      <c r="B17" s="9" t="s">
        <v>10</v>
      </c>
      <c r="C17" s="9"/>
    </row>
    <row r="18" spans="1:3" ht="14.25">
      <c r="A18" s="8">
        <v>1</v>
      </c>
      <c r="B18" s="10" t="s">
        <v>11</v>
      </c>
      <c r="C18" s="34">
        <v>1088620</v>
      </c>
    </row>
    <row r="19" spans="1:3" ht="14.25">
      <c r="A19" s="8">
        <v>3</v>
      </c>
      <c r="B19" s="8" t="s">
        <v>12</v>
      </c>
      <c r="C19" s="8">
        <v>9300</v>
      </c>
    </row>
    <row r="20" spans="1:3" ht="14.25">
      <c r="A20" s="8">
        <v>4</v>
      </c>
      <c r="B20" s="8" t="s">
        <v>13</v>
      </c>
      <c r="C20" s="28">
        <v>5800</v>
      </c>
    </row>
    <row r="21" spans="1:6" ht="15">
      <c r="A21" s="11"/>
      <c r="B21" s="11" t="s">
        <v>14</v>
      </c>
      <c r="C21" s="32">
        <f>SUM(C18:C20)</f>
        <v>1103720</v>
      </c>
      <c r="E21" s="3"/>
      <c r="F21" s="3"/>
    </row>
    <row r="22" spans="1:3" ht="15">
      <c r="A22" s="11"/>
      <c r="B22" s="19"/>
      <c r="C22" s="11"/>
    </row>
    <row r="23" spans="1:3" ht="15" thickBot="1">
      <c r="A23" s="8"/>
      <c r="B23" s="9" t="s">
        <v>15</v>
      </c>
      <c r="C23" s="9"/>
    </row>
    <row r="24" spans="1:3" ht="14.25">
      <c r="A24" s="8">
        <v>1</v>
      </c>
      <c r="B24" s="10" t="s">
        <v>53</v>
      </c>
      <c r="C24" s="10"/>
    </row>
    <row r="25" spans="1:3" ht="14.25">
      <c r="A25" s="8" t="s">
        <v>16</v>
      </c>
      <c r="B25" s="8" t="s">
        <v>17</v>
      </c>
      <c r="C25" s="8"/>
    </row>
    <row r="26" spans="1:3" ht="14.25">
      <c r="A26" s="8"/>
      <c r="B26" s="8" t="s">
        <v>88</v>
      </c>
      <c r="C26" s="28">
        <v>121246.13</v>
      </c>
    </row>
    <row r="27" spans="1:3" ht="14.25">
      <c r="A27" s="8"/>
      <c r="B27" s="8" t="s">
        <v>89</v>
      </c>
      <c r="C27" s="28">
        <v>19144.13</v>
      </c>
    </row>
    <row r="28" spans="1:3" ht="14.25">
      <c r="A28" s="8"/>
      <c r="B28" s="8" t="s">
        <v>18</v>
      </c>
      <c r="C28" s="36">
        <f>SUM(C26:C27)</f>
        <v>140390.26</v>
      </c>
    </row>
    <row r="29" spans="1:3" ht="14.25">
      <c r="A29" s="8"/>
      <c r="B29" s="8" t="s">
        <v>82</v>
      </c>
      <c r="C29" s="28">
        <f>C28*20.2%</f>
        <v>28358.83252</v>
      </c>
    </row>
    <row r="30" spans="1:3" ht="14.25">
      <c r="A30" s="8"/>
      <c r="B30" s="8" t="s">
        <v>19</v>
      </c>
      <c r="C30" s="28">
        <v>850</v>
      </c>
    </row>
    <row r="31" spans="1:3" ht="14.25">
      <c r="A31" s="12"/>
      <c r="B31" s="12" t="s">
        <v>20</v>
      </c>
      <c r="C31" s="37">
        <v>19500</v>
      </c>
    </row>
    <row r="32" spans="1:3" ht="14.25">
      <c r="A32" s="12"/>
      <c r="B32" s="12" t="s">
        <v>21</v>
      </c>
      <c r="C32" s="37">
        <v>4400</v>
      </c>
    </row>
    <row r="33" spans="1:6" ht="15.75" thickBot="1">
      <c r="A33" s="9"/>
      <c r="B33" s="13" t="s">
        <v>22</v>
      </c>
      <c r="C33" s="29">
        <f>C32+C31+C30+C29+C28</f>
        <v>193499.09252</v>
      </c>
      <c r="D33" t="s">
        <v>72</v>
      </c>
      <c r="E33" s="3"/>
      <c r="F33" s="3"/>
    </row>
    <row r="34" spans="1:3" ht="14.25">
      <c r="A34" s="10" t="s">
        <v>23</v>
      </c>
      <c r="B34" s="10" t="s">
        <v>24</v>
      </c>
      <c r="C34" s="10"/>
    </row>
    <row r="35" spans="1:3" ht="14.25">
      <c r="A35" s="10"/>
      <c r="B35" s="10" t="s">
        <v>87</v>
      </c>
      <c r="C35" s="34">
        <v>59106</v>
      </c>
    </row>
    <row r="36" spans="1:3" ht="14.25">
      <c r="A36" s="8"/>
      <c r="B36" s="8" t="s">
        <v>95</v>
      </c>
      <c r="C36" s="28">
        <v>22270.81</v>
      </c>
    </row>
    <row r="37" spans="1:3" ht="14.25">
      <c r="A37" s="8"/>
      <c r="B37" s="8" t="s">
        <v>91</v>
      </c>
      <c r="C37" s="28">
        <v>2279.79</v>
      </c>
    </row>
    <row r="38" spans="1:3" ht="14.25">
      <c r="A38" s="8"/>
      <c r="B38" s="8" t="s">
        <v>90</v>
      </c>
      <c r="C38" s="28">
        <v>2279.8</v>
      </c>
    </row>
    <row r="39" spans="1:3" ht="14.25">
      <c r="A39" s="8"/>
      <c r="B39" s="8" t="s">
        <v>25</v>
      </c>
      <c r="C39" s="28">
        <v>75233</v>
      </c>
    </row>
    <row r="40" spans="1:3" ht="14.25">
      <c r="A40" s="8"/>
      <c r="B40" s="8" t="s">
        <v>92</v>
      </c>
      <c r="C40" s="28">
        <v>2454.98</v>
      </c>
    </row>
    <row r="41" spans="1:3" ht="14.25">
      <c r="A41" s="8"/>
      <c r="B41" s="8" t="s">
        <v>83</v>
      </c>
      <c r="C41" s="28">
        <v>32348.62</v>
      </c>
    </row>
    <row r="42" spans="1:3" ht="14.25">
      <c r="A42" s="8"/>
      <c r="B42" s="8" t="s">
        <v>93</v>
      </c>
      <c r="C42" s="28">
        <v>1131.52</v>
      </c>
    </row>
    <row r="43" spans="1:3" ht="14.25">
      <c r="A43" s="8"/>
      <c r="B43" s="8" t="s">
        <v>94</v>
      </c>
      <c r="C43" s="28">
        <v>3361.28</v>
      </c>
    </row>
    <row r="44" spans="1:3" ht="14.25">
      <c r="A44" s="12"/>
      <c r="B44" s="12" t="s">
        <v>107</v>
      </c>
      <c r="C44" s="37">
        <v>1575</v>
      </c>
    </row>
    <row r="45" spans="1:6" ht="15.75" thickBot="1">
      <c r="A45" s="9"/>
      <c r="B45" s="13" t="s">
        <v>22</v>
      </c>
      <c r="C45" s="29">
        <f>SUM(C35:C44)</f>
        <v>202040.8</v>
      </c>
      <c r="E45" s="3"/>
      <c r="F45" s="3"/>
    </row>
    <row r="46" spans="1:3" ht="14.25">
      <c r="A46" s="10" t="s">
        <v>27</v>
      </c>
      <c r="B46" s="10" t="s">
        <v>54</v>
      </c>
      <c r="C46" s="10"/>
    </row>
    <row r="47" spans="1:3" ht="14.25">
      <c r="A47" s="10"/>
      <c r="B47" s="8" t="s">
        <v>71</v>
      </c>
      <c r="C47" s="10">
        <v>0</v>
      </c>
    </row>
    <row r="48" spans="1:3" ht="14.25">
      <c r="A48" s="8"/>
      <c r="B48" s="8" t="s">
        <v>65</v>
      </c>
      <c r="C48" s="8">
        <v>0</v>
      </c>
    </row>
    <row r="49" spans="1:3" ht="14.25">
      <c r="A49" s="8"/>
      <c r="B49" s="8" t="s">
        <v>66</v>
      </c>
      <c r="C49" s="8">
        <v>0</v>
      </c>
    </row>
    <row r="50" spans="1:3" ht="14.25">
      <c r="A50" s="12"/>
      <c r="B50" s="12" t="s">
        <v>67</v>
      </c>
      <c r="C50" s="12">
        <v>0</v>
      </c>
    </row>
    <row r="51" spans="1:3" ht="15.75" thickBot="1">
      <c r="A51" s="13"/>
      <c r="B51" s="13" t="s">
        <v>22</v>
      </c>
      <c r="C51" s="13">
        <f>SUM(C47:C50)</f>
        <v>0</v>
      </c>
    </row>
    <row r="52" spans="1:3" ht="14.25">
      <c r="A52" s="12" t="s">
        <v>28</v>
      </c>
      <c r="B52" s="12" t="s">
        <v>55</v>
      </c>
      <c r="C52" s="12"/>
    </row>
    <row r="53" spans="1:3" ht="14.25">
      <c r="A53" s="10"/>
      <c r="B53" s="10" t="s">
        <v>56</v>
      </c>
      <c r="C53" s="10"/>
    </row>
    <row r="54" spans="1:3" ht="14.25">
      <c r="A54" s="8"/>
      <c r="B54" s="8" t="s">
        <v>29</v>
      </c>
      <c r="C54" s="8"/>
    </row>
    <row r="55" spans="1:3" ht="14.25">
      <c r="A55" s="8"/>
      <c r="B55" s="8" t="s">
        <v>85</v>
      </c>
      <c r="C55" s="28">
        <v>84603.6</v>
      </c>
    </row>
    <row r="56" spans="1:3" ht="14.25">
      <c r="A56" s="8"/>
      <c r="B56" s="8" t="s">
        <v>84</v>
      </c>
      <c r="C56" s="28">
        <v>13335.99</v>
      </c>
    </row>
    <row r="57" spans="1:3" ht="14.25">
      <c r="A57" s="8"/>
      <c r="B57" s="8" t="s">
        <v>86</v>
      </c>
      <c r="C57" s="28">
        <v>62045.12</v>
      </c>
    </row>
    <row r="58" spans="1:3" ht="14.25">
      <c r="A58" s="8"/>
      <c r="B58" s="8" t="s">
        <v>81</v>
      </c>
      <c r="C58" s="8">
        <v>10587.5</v>
      </c>
    </row>
    <row r="59" spans="1:3" ht="14.25">
      <c r="A59" s="8"/>
      <c r="B59" s="8" t="s">
        <v>30</v>
      </c>
      <c r="C59" s="28">
        <f>C58+C57+C56+C55</f>
        <v>170572.21000000002</v>
      </c>
    </row>
    <row r="60" spans="1:3" ht="14.25">
      <c r="A60" s="8"/>
      <c r="B60" s="8" t="s">
        <v>82</v>
      </c>
      <c r="C60" s="28">
        <f>C59*20.2%</f>
        <v>34455.58642</v>
      </c>
    </row>
    <row r="61" spans="1:3" ht="14.25">
      <c r="A61" s="8"/>
      <c r="B61" s="8" t="s">
        <v>31</v>
      </c>
      <c r="C61" s="8">
        <v>12920</v>
      </c>
    </row>
    <row r="62" spans="1:3" ht="14.25">
      <c r="A62" s="8"/>
      <c r="B62" s="8" t="s">
        <v>32</v>
      </c>
      <c r="C62" s="8">
        <v>800</v>
      </c>
    </row>
    <row r="63" spans="1:3" ht="14.25">
      <c r="A63" s="8"/>
      <c r="B63" s="8" t="s">
        <v>33</v>
      </c>
      <c r="C63" s="8">
        <v>7800</v>
      </c>
    </row>
    <row r="64" spans="1:3" ht="14.25">
      <c r="A64" s="8"/>
      <c r="B64" s="8" t="s">
        <v>34</v>
      </c>
      <c r="C64" s="8">
        <v>12600</v>
      </c>
    </row>
    <row r="65" spans="1:6" ht="15.75" thickBot="1">
      <c r="A65" s="9"/>
      <c r="B65" s="13" t="s">
        <v>22</v>
      </c>
      <c r="C65" s="29">
        <f>C64+C63+C62+C61+C60+C59</f>
        <v>239147.79642000003</v>
      </c>
      <c r="E65" s="3"/>
      <c r="F65" s="3"/>
    </row>
    <row r="66" spans="1:3" ht="14.25">
      <c r="A66" s="14" t="s">
        <v>35</v>
      </c>
      <c r="B66" s="10" t="s">
        <v>36</v>
      </c>
      <c r="C66" s="10"/>
    </row>
    <row r="67" spans="1:3" ht="14.25">
      <c r="A67" s="14"/>
      <c r="B67" s="10" t="s">
        <v>57</v>
      </c>
      <c r="C67" s="10"/>
    </row>
    <row r="68" spans="1:3" ht="14.25">
      <c r="A68" s="8"/>
      <c r="B68" s="8" t="s">
        <v>96</v>
      </c>
      <c r="C68" s="8">
        <v>33880</v>
      </c>
    </row>
    <row r="69" spans="1:3" ht="14.25">
      <c r="A69" s="8"/>
      <c r="B69" s="8" t="s">
        <v>108</v>
      </c>
      <c r="C69" s="8">
        <v>11011</v>
      </c>
    </row>
    <row r="70" spans="1:3" ht="14.25">
      <c r="A70" s="8"/>
      <c r="B70" s="8" t="s">
        <v>106</v>
      </c>
      <c r="C70" s="8">
        <v>9100</v>
      </c>
    </row>
    <row r="71" spans="1:3" ht="14.25">
      <c r="A71" s="8"/>
      <c r="B71" s="8" t="s">
        <v>97</v>
      </c>
      <c r="C71" s="28">
        <v>6381.38</v>
      </c>
    </row>
    <row r="72" spans="1:3" ht="15">
      <c r="A72" s="11"/>
      <c r="B72" s="8" t="s">
        <v>18</v>
      </c>
      <c r="C72" s="28">
        <f>C71+C70+C69+C68</f>
        <v>60372.380000000005</v>
      </c>
    </row>
    <row r="73" spans="1:3" ht="15">
      <c r="A73" s="11"/>
      <c r="B73" s="8" t="s">
        <v>82</v>
      </c>
      <c r="C73" s="28">
        <f>C72*20.2%</f>
        <v>12195.22076</v>
      </c>
    </row>
    <row r="74" spans="1:3" ht="14.25">
      <c r="A74" s="8"/>
      <c r="B74" s="8" t="s">
        <v>37</v>
      </c>
      <c r="C74" s="8">
        <v>3874.33</v>
      </c>
    </row>
    <row r="75" spans="1:3" ht="14.25">
      <c r="A75" s="8"/>
      <c r="B75" s="8" t="s">
        <v>38</v>
      </c>
      <c r="C75" s="8">
        <v>1650</v>
      </c>
    </row>
    <row r="76" spans="1:3" ht="14.25">
      <c r="A76" s="8"/>
      <c r="B76" s="8" t="s">
        <v>39</v>
      </c>
      <c r="C76" s="70">
        <f>C74-C75-C78</f>
        <v>1274.33</v>
      </c>
    </row>
    <row r="77" spans="1:3" ht="14.25">
      <c r="A77" s="8"/>
      <c r="B77" s="8" t="s">
        <v>40</v>
      </c>
      <c r="C77" s="8">
        <v>0</v>
      </c>
    </row>
    <row r="78" spans="1:3" ht="14.25">
      <c r="A78" s="8"/>
      <c r="B78" s="8" t="s">
        <v>41</v>
      </c>
      <c r="C78" s="8">
        <v>950</v>
      </c>
    </row>
    <row r="79" spans="1:3" ht="14.25">
      <c r="A79" s="8"/>
      <c r="B79" s="8" t="s">
        <v>42</v>
      </c>
      <c r="C79" s="8">
        <v>15280</v>
      </c>
    </row>
    <row r="80" spans="1:3" ht="14.25">
      <c r="A80" s="8"/>
      <c r="B80" s="8" t="s">
        <v>34</v>
      </c>
      <c r="C80" s="8">
        <v>0</v>
      </c>
    </row>
    <row r="81" spans="1:6" ht="15.75" thickBot="1">
      <c r="A81" s="9"/>
      <c r="B81" s="13" t="s">
        <v>22</v>
      </c>
      <c r="C81" s="29">
        <f>C79+C74+C73+C72</f>
        <v>91721.93076</v>
      </c>
      <c r="E81" s="3"/>
      <c r="F81" s="3"/>
    </row>
    <row r="82" spans="1:3" ht="14.25">
      <c r="A82" s="10" t="s">
        <v>43</v>
      </c>
      <c r="B82" s="10" t="s">
        <v>44</v>
      </c>
      <c r="C82" s="10"/>
    </row>
    <row r="83" spans="1:3" ht="14.25">
      <c r="A83" s="8"/>
      <c r="B83" s="8" t="s">
        <v>58</v>
      </c>
      <c r="C83" s="8">
        <v>208104.04</v>
      </c>
    </row>
    <row r="84" spans="1:3" ht="14.25">
      <c r="A84" s="8"/>
      <c r="B84" s="8" t="s">
        <v>82</v>
      </c>
      <c r="C84" s="68">
        <f>C83*20.2%</f>
        <v>42037.01608</v>
      </c>
    </row>
    <row r="85" spans="1:3" ht="14.25">
      <c r="A85" s="8"/>
      <c r="B85" s="8" t="s">
        <v>45</v>
      </c>
      <c r="C85" s="8">
        <f>C86+C90+C91</f>
        <v>5756.2</v>
      </c>
    </row>
    <row r="86" spans="1:3" ht="14.25">
      <c r="A86" s="8"/>
      <c r="B86" s="8" t="s">
        <v>38</v>
      </c>
      <c r="C86" s="8">
        <v>1798.2</v>
      </c>
    </row>
    <row r="87" spans="1:3" ht="14.25">
      <c r="A87" s="8"/>
      <c r="B87" s="8" t="s">
        <v>39</v>
      </c>
      <c r="C87" s="8">
        <v>0</v>
      </c>
    </row>
    <row r="88" spans="1:3" ht="14.25">
      <c r="A88" s="8"/>
      <c r="B88" s="8" t="s">
        <v>40</v>
      </c>
      <c r="C88" s="8">
        <v>0</v>
      </c>
    </row>
    <row r="89" spans="1:3" ht="14.25">
      <c r="A89" s="8"/>
      <c r="B89" s="8" t="s">
        <v>41</v>
      </c>
      <c r="C89" s="8">
        <v>0</v>
      </c>
    </row>
    <row r="90" spans="1:3" ht="14.25">
      <c r="A90" s="8"/>
      <c r="B90" s="8" t="s">
        <v>46</v>
      </c>
      <c r="C90" s="8">
        <v>2750</v>
      </c>
    </row>
    <row r="91" spans="1:3" ht="14.25">
      <c r="A91" s="8"/>
      <c r="B91" s="8" t="s">
        <v>60</v>
      </c>
      <c r="C91" s="8">
        <v>1208</v>
      </c>
    </row>
    <row r="92" spans="1:6" ht="15.75" thickBot="1">
      <c r="A92" s="9"/>
      <c r="B92" s="13" t="s">
        <v>22</v>
      </c>
      <c r="C92" s="13">
        <f>C85+C84+C83</f>
        <v>255897.25608000002</v>
      </c>
      <c r="E92" s="3"/>
      <c r="F92" s="3"/>
    </row>
    <row r="93" spans="1:3" ht="14.25">
      <c r="A93" s="14" t="s">
        <v>47</v>
      </c>
      <c r="B93" s="15" t="s">
        <v>48</v>
      </c>
      <c r="C93" s="15">
        <v>0</v>
      </c>
    </row>
    <row r="94" spans="1:6" s="27" customFormat="1" ht="15">
      <c r="A94" s="30"/>
      <c r="B94" s="30" t="s">
        <v>49</v>
      </c>
      <c r="C94" s="38">
        <f>C93+C92+C81+C65+C45+C33</f>
        <v>982306.8757800001</v>
      </c>
      <c r="E94" s="3"/>
      <c r="F94" s="3"/>
    </row>
    <row r="95" spans="1:6" s="27" customFormat="1" ht="15">
      <c r="A95" s="30"/>
      <c r="B95" s="30" t="s">
        <v>70</v>
      </c>
      <c r="C95" s="31">
        <f>C94*6%</f>
        <v>58938.412546800006</v>
      </c>
      <c r="D95" s="39"/>
      <c r="E95" s="3"/>
      <c r="F95" s="69"/>
    </row>
    <row r="96" spans="1:6" ht="14.25">
      <c r="A96" s="8"/>
      <c r="B96" s="16" t="s">
        <v>105</v>
      </c>
      <c r="C96" s="67">
        <f>(C94+C95)*6%</f>
        <v>62474.717299608004</v>
      </c>
      <c r="D96" s="26" t="s">
        <v>72</v>
      </c>
      <c r="E96" s="3"/>
      <c r="F96" s="69"/>
    </row>
    <row r="97" spans="1:6" ht="14.25">
      <c r="A97" s="17"/>
      <c r="B97" s="18" t="s">
        <v>50</v>
      </c>
      <c r="C97" s="33">
        <f>C96+C94+C95</f>
        <v>1103720.0056264082</v>
      </c>
      <c r="D97" s="26" t="s">
        <v>72</v>
      </c>
      <c r="E97" s="3"/>
      <c r="F97" s="3"/>
    </row>
    <row r="98" spans="1:4" ht="14.25">
      <c r="A98" s="2"/>
      <c r="B98" s="2"/>
      <c r="C98" s="2"/>
      <c r="D98" s="25" t="s">
        <v>72</v>
      </c>
    </row>
    <row r="99" spans="1:3" ht="14.25">
      <c r="A99" s="2"/>
      <c r="B99" s="2"/>
      <c r="C99" s="2"/>
    </row>
    <row r="100" spans="1:3" ht="14.25">
      <c r="A100" s="2"/>
      <c r="B100" s="2" t="s">
        <v>59</v>
      </c>
      <c r="C100" s="2" t="s">
        <v>77</v>
      </c>
    </row>
    <row r="101" spans="1:3" ht="14.25">
      <c r="A101" s="2"/>
      <c r="B101" s="2"/>
      <c r="C101" s="2"/>
    </row>
    <row r="102" spans="1:3" ht="14.25">
      <c r="A102" s="2"/>
      <c r="B102" s="2"/>
      <c r="C102" s="2"/>
    </row>
    <row r="103" spans="1:3" ht="14.25">
      <c r="A103" s="6"/>
      <c r="B103" s="6"/>
      <c r="C103" s="6"/>
    </row>
    <row r="104" spans="1:3" ht="14.25">
      <c r="A104" s="6"/>
      <c r="B104" s="6"/>
      <c r="C104" s="6"/>
    </row>
    <row r="105" spans="1:3" ht="14.25">
      <c r="A105" s="6"/>
      <c r="B105" s="6"/>
      <c r="C105" s="6"/>
    </row>
    <row r="106" spans="1:3" ht="14.25">
      <c r="A106" s="6"/>
      <c r="B106" s="6"/>
      <c r="C106" s="6"/>
    </row>
    <row r="107" spans="1:3" ht="14.25">
      <c r="A107" s="6"/>
      <c r="B107" s="6"/>
      <c r="C107" s="6"/>
    </row>
  </sheetData>
  <sheetProtection/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paperSize="9" scale="79" r:id="rId1"/>
  <rowBreaks count="2" manualBreakCount="2">
    <brk id="49" max="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2013-09-19T05:36:01Z</cp:lastPrinted>
  <dcterms:created xsi:type="dcterms:W3CDTF">1996-10-08T23:32:33Z</dcterms:created>
  <dcterms:modified xsi:type="dcterms:W3CDTF">2014-04-17T13:20:09Z</dcterms:modified>
  <cp:category/>
  <cp:version/>
  <cp:contentType/>
  <cp:contentStatus/>
</cp:coreProperties>
</file>